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7320" activeTab="0"/>
  </bookViews>
  <sheets>
    <sheet name="Сводная" sheetId="1" r:id="rId1"/>
    <sheet name="М и ср предпр" sheetId="2" r:id="rId2"/>
    <sheet name="Культура" sheetId="3" r:id="rId3"/>
    <sheet name="Дошкол" sheetId="4" r:id="rId4"/>
    <sheet name="Инфрастр" sheetId="5" r:id="rId5"/>
    <sheet name="Разв мал ф хоз" sheetId="6" r:id="rId6"/>
    <sheet name="Газиф" sheetId="7" r:id="rId7"/>
    <sheet name="Водоснабж" sheetId="8" r:id="rId8"/>
    <sheet name="Энергосбер" sheetId="9" r:id="rId9"/>
    <sheet name="Форм ЗОЖ" sheetId="10" r:id="rId10"/>
    <sheet name="Профил безн" sheetId="11" r:id="rId11"/>
    <sheet name="Старш покол" sheetId="12" r:id="rId12"/>
    <sheet name="Молодёж" sheetId="13" r:id="rId13"/>
    <sheet name="Обесп жильем" sheetId="14" r:id="rId14"/>
    <sheet name="Школ леснич" sheetId="15" r:id="rId15"/>
    <sheet name="Профил правонар" sheetId="16" r:id="rId16"/>
  </sheets>
  <definedNames/>
  <calcPr fullCalcOnLoad="1"/>
</workbook>
</file>

<file path=xl/sharedStrings.xml><?xml version="1.0" encoding="utf-8"?>
<sst xmlns="http://schemas.openxmlformats.org/spreadsheetml/2006/main" count="755" uniqueCount="269">
  <si>
    <t>Приложение  2</t>
  </si>
  <si>
    <t>№ п/п</t>
  </si>
  <si>
    <t>Наименование программы</t>
  </si>
  <si>
    <t>балл</t>
  </si>
  <si>
    <t>группа</t>
  </si>
  <si>
    <t>Рейтинг</t>
  </si>
  <si>
    <t>Оценка эффективности реализации муниципальных программ за 2013 год</t>
  </si>
  <si>
    <t>Отчёт по оценке эффективности МП "Развитие  малого и среднего предпринимательства в Кривошеинском районе на 2011-2013 годы"</t>
  </si>
  <si>
    <t>наименование мероприятий</t>
  </si>
  <si>
    <t>Индикатор целей и задач</t>
  </si>
  <si>
    <t>едн. измерен</t>
  </si>
  <si>
    <t>план</t>
  </si>
  <si>
    <t>факт</t>
  </si>
  <si>
    <t>1.</t>
  </si>
  <si>
    <t>ед</t>
  </si>
  <si>
    <t>2.</t>
  </si>
  <si>
    <t>значение</t>
  </si>
  <si>
    <t>степень достижения значения целевого индикатор</t>
  </si>
  <si>
    <t>3.</t>
  </si>
  <si>
    <t>4.</t>
  </si>
  <si>
    <t>5.</t>
  </si>
  <si>
    <t>6.</t>
  </si>
  <si>
    <t>7.</t>
  </si>
  <si>
    <t>8.</t>
  </si>
  <si>
    <t>9.</t>
  </si>
  <si>
    <t>ОБ</t>
  </si>
  <si>
    <t>МБ</t>
  </si>
  <si>
    <t>Значение критерия</t>
  </si>
  <si>
    <t>Весовой коэфф.</t>
  </si>
  <si>
    <t>R</t>
  </si>
  <si>
    <t>Отчёт по оценке эффективности МП "Развитие  малых форм хозяйствования в Кривошеинском районе на 2011-2013 годы"</t>
  </si>
  <si>
    <t>Отчёт по оценке эффективности МП "Профилактика безнадзорности и правонарушений  в Кривошеинском районе на 2011-2013 годы"</t>
  </si>
  <si>
    <t>Отчёт по оценке эффективности МП "Развитие муниципальной системы дошкольного образования в Кривошеинском районе на 2011-2013 годы"</t>
  </si>
  <si>
    <t>Отчёт по оценке эффективности МП "Развитие  инфраструктуры общего образования в Кривошеинском районе на 2011-2013 годы"</t>
  </si>
  <si>
    <t>МП "Развитие малого и среднего предпринимательства в Кривошеинском районе"</t>
  </si>
  <si>
    <t>МП "Развитие муниципальной системы дошкольного образования в Кривошеинском районе"</t>
  </si>
  <si>
    <t>МП "Развитие инфраструктуры общего образования в Кривошеинском районе"</t>
  </si>
  <si>
    <t>МП "Развитие малых форм хозяйствования в Кривошеинском районе"</t>
  </si>
  <si>
    <t>МП "Профилактика безнадзорности и правонарушений в Кривошеинском районе</t>
  </si>
  <si>
    <t>Отчёт по оценке эффективности МП "Старшее поколение  2011-2013 годы"</t>
  </si>
  <si>
    <t>МП "Старшее поколение на 2011-2013 годы</t>
  </si>
  <si>
    <t>МП "Профилактика правонарушений и наркомании на 2012-2014 годы"</t>
  </si>
  <si>
    <t>Отчёт по оценке эффективности МП "Школьное лесничество"</t>
  </si>
  <si>
    <t>Программа образовательного процесса по лесохозяйственному профилю</t>
  </si>
  <si>
    <t>Создание дополнительных
 мест</t>
  </si>
  <si>
    <t>Оснащение вновь
 созданных мест</t>
  </si>
  <si>
    <t>Кадровое обеспечение</t>
  </si>
  <si>
    <t>чел.</t>
  </si>
  <si>
    <t>шт.</t>
  </si>
  <si>
    <t>тыс.руб.</t>
  </si>
  <si>
    <t>Объем финансирования
 программы, всего</t>
  </si>
  <si>
    <t xml:space="preserve">1.Сводный коэффициент результативности
</t>
  </si>
  <si>
    <t xml:space="preserve">2.Коэффициент эффективности механизма реализации программы    </t>
  </si>
  <si>
    <t xml:space="preserve">3.Коэффициент эффективности вложения
 бюджетных средств  </t>
  </si>
  <si>
    <t xml:space="preserve">4.Коэффициент качества контроля        
</t>
  </si>
  <si>
    <t xml:space="preserve">5.Коэффициент достижения цели 
</t>
  </si>
  <si>
    <t>Количество приобретенных предметов</t>
  </si>
  <si>
    <t>Количество вводимых мест</t>
  </si>
  <si>
    <t>Количество педагогов
 прошедших обучение</t>
  </si>
  <si>
    <t>Объем финансирования
 программы за 2013г., всего.в т.ч. по мероприятиям</t>
  </si>
  <si>
    <t>Всего, в т.ч. по мероприятиям</t>
  </si>
  <si>
    <t>Приобретение методических разработок, обеспечивающих образовательный процесс по лесохозяйственному профилю</t>
  </si>
  <si>
    <t>ед.</t>
  </si>
  <si>
    <t xml:space="preserve"> </t>
  </si>
  <si>
    <t xml:space="preserve">Вовлеченность детей в детскую природоохранную организацию         </t>
  </si>
  <si>
    <t>Количество зданий</t>
  </si>
  <si>
    <t xml:space="preserve">Количество </t>
  </si>
  <si>
    <t>МБОУ «Пудовская СОШ»</t>
  </si>
  <si>
    <t>Изготовление проектно-сметной
 документации, в том числе:МБОУ «Кривошеинская СОШ»</t>
  </si>
  <si>
    <t>Филиал МБОУ «Кривошеинская СОШ»
 в селе Жуково</t>
  </si>
  <si>
    <t>Количество</t>
  </si>
  <si>
    <t>Капитальный ремонт
МБОУ «Кривошеинская СОШ»</t>
  </si>
  <si>
    <t>Реконструкция
Филиал МБОУ «Кривошеинская СОШ» в селе Жуково</t>
  </si>
  <si>
    <t>Государственная поддержка производства и реализации молока в МФХ</t>
  </si>
  <si>
    <t>Государственная поддержка  технической и  технологической модернизации МФХ на селе</t>
  </si>
  <si>
    <t>б) приобретение МФХ молодняка на разведение из племенных  хозяйств района и области</t>
  </si>
  <si>
    <t>Субсидирование затрат по закупу кормов, заготовки</t>
  </si>
  <si>
    <t xml:space="preserve"> Субсидирование процентной ставки по кредитам</t>
  </si>
  <si>
    <t>Субсидия на поддержку экономически значимой программы развития молочного скотоводства</t>
  </si>
  <si>
    <t>Субсидирование процентной ставки по кредитам</t>
  </si>
  <si>
    <t>Предоставление субсидии на возмещение затрат на коммунальные услуги (плата за воду) по содержанию коров МФХ</t>
  </si>
  <si>
    <t xml:space="preserve"> Субсидирование затрат по искусственному осеменению животных содержащихся в МФХ</t>
  </si>
  <si>
    <t xml:space="preserve"> Субсидия на возмещение затрат на реализацию молока из МФХ</t>
  </si>
  <si>
    <t>Моральное и материальное  стимулирование граждан ведущих МФХ и осуществляющих закуп сельхозпродукции из МФХ</t>
  </si>
  <si>
    <t>Возмещение затрат на содержание коров</t>
  </si>
  <si>
    <t>Возмещение затрат  по приобретение техники</t>
  </si>
  <si>
    <t>голов</t>
  </si>
  <si>
    <t>тонн</t>
  </si>
  <si>
    <t>человек</t>
  </si>
  <si>
    <t>штук</t>
  </si>
  <si>
    <t>Проведение мероприятий по повышению продуктивных и племенных качеств животных, сохранности поголовья в МФХ, в т.ч. а)  субсидирование затрат по искусственному осеменению животных содержащихся в ЛПХ;</t>
  </si>
  <si>
    <t>Содействие реализации проектов по созданию семейных ферм, поддержание инициативы выноса крупных ферм за черту населенного пункта</t>
  </si>
  <si>
    <t>количество
хозяйств</t>
  </si>
  <si>
    <t>предприятий</t>
  </si>
  <si>
    <t xml:space="preserve">Снижение доли несовершеннолетних, употребляющих алкогольную и спиртосодержащую продукцию, пиво и напитки, изготовленные на его основе, наркотические  вещества, ПАВ </t>
  </si>
  <si>
    <t xml:space="preserve">Несовершеннолетние, поставленные на учёт за употребление алкогольной и спиртосодержащей продукции, пива и напитков, изготовленных на его основе, наркотических  веществ, ПАВ </t>
  </si>
  <si>
    <t>Количество несовершеннолетних, состоящих на учёте за употребление алкогольной и спиртосодержащей продукции, к общей численности детского населения</t>
  </si>
  <si>
    <t xml:space="preserve">Увеличение доли трудоустроенных при содействии службы занятости несовершеннолетних, состоящих на учёте в КДН и ЗП </t>
  </si>
  <si>
    <t>Несовершеннолетние, состоящие на учёте в 
КДН и  ЗП, трудоустроенные при содействии службы занятости  к общему числу состоящих на учёте н/л</t>
  </si>
  <si>
    <t>Снижение количества преступлений, совершённых несовершеннолетними или при их соучастии</t>
  </si>
  <si>
    <t>Преступления, совершённые
 несовершеннолетними или при их соучастии</t>
  </si>
  <si>
    <t>Снижение доли удельного веса несовершеннолетних, совершивших правонарушение, к общей численности детского населения.</t>
  </si>
  <si>
    <t>Количество несовершеннолетних,
 совершивших правонарушения, к общей численности детского населения</t>
  </si>
  <si>
    <t>Дни профилактики</t>
  </si>
  <si>
    <t xml:space="preserve">Профилактические  рейды </t>
  </si>
  <si>
    <t>%</t>
  </si>
  <si>
    <t>Ср-ва из небюдж.
 источн. и бюджетов др.уровней</t>
  </si>
  <si>
    <t>Анализ действующих нормативно правовых актов Российской федерации, Томской области, Кривошеинского района, а также подготовка предложений по их совершенствованию</t>
  </si>
  <si>
    <t>Совершенная нормативная правовая база по развитию малого и среднего предпринимательства Кривошеинского района</t>
  </si>
  <si>
    <t>Модернизация и совершенствование деятельности Центра поддержки предпринимательства Кривошеинского района</t>
  </si>
  <si>
    <t xml:space="preserve">количество субъектов малого и среднего предпринимательства, получивших поддержку </t>
  </si>
  <si>
    <t>Реализация районного конкурса предпринимательских проектов «Бизнес-старт»</t>
  </si>
  <si>
    <t>Содействие в организации, а также организация и проведение семинаров, конференций, консультаций, обучения, мастер-классов и «круглых столов», направленных на повышение профессионального уровня субъектов МСП и обучение студентов Кривошеинского района</t>
  </si>
  <si>
    <t>количество мероприятий/
количество участников</t>
  </si>
  <si>
    <t xml:space="preserve">количество выданных грантов/
количество созданных рабочих мест </t>
  </si>
  <si>
    <t>Ежегодная организация празднования Дня российского предпринимательства в районе с проведением конкурса «Предприниматель года»</t>
  </si>
  <si>
    <t xml:space="preserve">количество субъектов малого
 и среднего предпринимательства, принявших участие в праздновании </t>
  </si>
  <si>
    <t>Поддержка и пополнение информационного интернет- ресурса для субъектов малого и среднего предпринимательства</t>
  </si>
  <si>
    <t>Популяризация идей
 предпринимательства, распространение передового опыта. Формирование благоприятного общественного мнения о предпринимательской деятельности. Повышение профессионального уровня субъектов малого и среднего предпринимательства. Решение проблемы низкого уровня предпринимательской культуры населения.</t>
  </si>
  <si>
    <t>Проведение конкурсов на лучшую фотоработу, лучшую публикацию по теме малого и среднего предпринимательства Кривошеинского района</t>
  </si>
  <si>
    <t xml:space="preserve">количество мероприятий/
количество участников </t>
  </si>
  <si>
    <t xml:space="preserve"> МП "Школьное лесничество"</t>
  </si>
  <si>
    <t>Отчёт по оценке эффективности МП «Обеспечение жильем молодых семей в Кривошеинском районе Томской области на 2011-2015 годы »</t>
  </si>
  <si>
    <t>Улучшение жилищных условий молодых семей</t>
  </si>
  <si>
    <t>Обеспечение жильем не менее</t>
  </si>
  <si>
    <t>семья</t>
  </si>
  <si>
    <t>ОБ и др.источн.</t>
  </si>
  <si>
    <t>МП «Обеспечение жильем молодых семей в Кривошеинском районе Томской области на 2011-2015 годы »</t>
  </si>
  <si>
    <t>Отчёт по оценке эффективности МП "Газификация Кривошеинского района на период 2012-2020 годы"</t>
  </si>
  <si>
    <t>Удельный вес общей площади жилья, оборудованной сетевым газом, %</t>
  </si>
  <si>
    <t>Количество домовладений, получивших возможность доступа к сети газоснабжения, ед.</t>
  </si>
  <si>
    <t>Протяженность муниципальных газопроводов, км</t>
  </si>
  <si>
    <t>Отчёт по оценке эффективности МП "«Развитие  молодёжной политики на территории  Кривошеинского  района в 2012-2014гг.»"</t>
  </si>
  <si>
    <t>Укрепление  кадрового  потенциала  реализации  молодежной политики.</t>
  </si>
  <si>
    <t xml:space="preserve">1. Доля  выявленных  молодежных лидеров, прошедших  обучение по  использованию  эффективных  механизмов   реализации  молодежной  политики, (в %)
2. Количество  инициируемых  и  реализуемых  мероприятий  со  стороны  молодежных  лидеров.
</t>
  </si>
  <si>
    <t>Содействие экономической самостоятельности молодежи</t>
  </si>
  <si>
    <t xml:space="preserve">1.Доля участников мероприятий, проводимых  правовым бизнес-центром, считающих, что этот опыт помог им повысить свои   знания  по  составлению бизнес-планов
2.Доля участников конкурсов,  проектов  предпринимательской  тематики, считающих, что  деятельность правового  бизнес-центра помогла  им  для  открытия  своего  дела , %
</t>
  </si>
  <si>
    <t>Вовлечение молодежи в социальную практику.</t>
  </si>
  <si>
    <t xml:space="preserve">1.Удельный вес молодежи (14-30 лет), активных участников социальных проектов в общей численности населения данной возрастной группы
2.Доля молодых людей, позиционирующих себя как деятельных участников, соорганизаторов социальных проектов к общей численности участников социальных проектов, % 
3. .Удельный вес молодежи (14-30 лет) официально зарегистрированные и получившие личную книжку волонтёра.
</t>
  </si>
  <si>
    <t>Развитие молодежных и детских общественных организаций и объединений.</t>
  </si>
  <si>
    <t xml:space="preserve">1.Удельный вес  молодежи (14-30 лет), участвующих в деятельности общественных объединений  в общей численности населения данной возрастной группы 
2. Количество самостоятельно реализованных проектов, мероприятий общественными
</t>
  </si>
  <si>
    <t>Создание системы обеспечения молодежи информацией по всему комплексу молодежных вопросов и проблем</t>
  </si>
  <si>
    <t>1. Доля молодых людей информированных о деятельности по молодежной политике  на  территории  Кривошеинского района.</t>
  </si>
  <si>
    <t>Поддержка талантливой молодежи</t>
  </si>
  <si>
    <t xml:space="preserve">1. Удельный вес молодежи
(14-30 лет), участвующей в  конкурсных мероприятиях в общей численности молодежи данной возрастной группы,( %) 
2. Доля  победителей и призеров   Кривошеинского района,  победителей Томской области Всероссийских, межрегиональных и международных  фестивалей, конкурсов,
олимпиад  к общей численности участников из Кривошеинского  района
(в возрасте 14-30 лет) (%)
</t>
  </si>
  <si>
    <t>Приобретение спортивного инвентаря</t>
  </si>
  <si>
    <t>Укрепление материально- технической базы отрасли ФК и спорта</t>
  </si>
  <si>
    <t xml:space="preserve">Участие в областной программе по строительству спортивных сооружений,
строительству спортивных сооружений (с. Кривошеино, с.Новокривошеино, с.Пудовка).
</t>
  </si>
  <si>
    <t>Увеличение числа мест для занятий физической культурой и спортом всеми категориями граждан.</t>
  </si>
  <si>
    <t xml:space="preserve">Взаимодействие со спортивными инструкторами по ФК и спорту в сельских поселениях
(количество проведенных мероприятий)
</t>
  </si>
  <si>
    <t>Увеличение количества провеянных спортивных мероприятий</t>
  </si>
  <si>
    <t xml:space="preserve">Увеличение
количества жителей,
систематически
занимающихся
физической
культурой
</t>
  </si>
  <si>
    <t xml:space="preserve">Участие сборной команды
Кривошеинского района в
зимних, летних областных
спортивных
мероприятиях
</t>
  </si>
  <si>
    <t xml:space="preserve">Проведение летней и
зимней спартакиады
Кривошеинского района
</t>
  </si>
  <si>
    <t xml:space="preserve">Увеличение
количества жителей,
систематически
занимающихся
физической культурой
</t>
  </si>
  <si>
    <t>Отчёт по оценке эффективности МП «Энергосбережение и повышение энергетической эффективности на территории Кривошеинского района Томской области на  2012год и на перспективу до  2020 года»</t>
  </si>
  <si>
    <t>Установка преобразователей частоты  серии VSC на водозаборных скважинах по адресу : с. Кривошеино ул. Артельная, ул. Тракторная, с. Жуково ул Советская в 2012 г</t>
  </si>
  <si>
    <t>Разработка ПСД на реконструкцию котельной №1 и тепловых сетей котельной с. Кривошеино  в 2013</t>
  </si>
  <si>
    <t>Строительство модульной газовой котельной по пер. Безымянный, 1а  в с. Кривошеино в 2013г</t>
  </si>
  <si>
    <t>Разработка ПСД и Строительство блочно- модульной газовой котельной №2 с. Кривошеино ул. Зеленая,42 в 2012</t>
  </si>
  <si>
    <t xml:space="preserve">Кривошеинское СП </t>
  </si>
  <si>
    <t>Модернизация уличного освещения Володинского СП: переоборудование светильников уличного освещения  с установкой в них энергосберегающих ламп  в с. Володино  в 2012</t>
  </si>
  <si>
    <t>Модернизация уличного освещения Володинского СП: переоборудование светильников уличного освещения  с установкой в них энергосберегающих ламп  в с. Володино в 2013г</t>
  </si>
  <si>
    <t xml:space="preserve">Техническое перевооружение газовой котельной в с. Володино ул.Молодежная,6б в  2013г </t>
  </si>
  <si>
    <t>Замена оконных блоков здания с Володино ул. Советская,31  в 2013</t>
  </si>
  <si>
    <t>Установка ПУ в котельной и в здании ул. Коммунистическая,34   в 2013</t>
  </si>
  <si>
    <t>Изготовление проектов схем теплоснабжения МО Красноярское СП в 2011г</t>
  </si>
  <si>
    <t xml:space="preserve">Энергоаудит уличного освещения   </t>
  </si>
  <si>
    <t>Установка оконных  блоков  здания Администрации в 2012г</t>
  </si>
  <si>
    <t>Установка оконных  блоков  здания Администрации в 2011г</t>
  </si>
  <si>
    <t>Приобретение экономического котла в здании СДК с. Красный Яр в 2011г</t>
  </si>
  <si>
    <t>Ремонт теплосетей в с. Красный Яр -150м (утепление спематериалом) в 2011г</t>
  </si>
  <si>
    <t>Модернизация уличного освещения с. Красный Яр  в 2013</t>
  </si>
  <si>
    <t>Утепление чердачных перекрытий здания Администрации в 2013</t>
  </si>
  <si>
    <t>Модернизация УО  населенных  пунктов поселения в 2012г</t>
  </si>
  <si>
    <t>Модернизация УО населенных  пунктов поселения в 2013</t>
  </si>
  <si>
    <t>Модернизация уличного освещения СП в 2012г</t>
  </si>
  <si>
    <t>Установка АИТа  здания Д/сад  с. Пудовка ул. Центральная,62       Установка АИТа здания школы  с. Пудовка ул.Гагарина,1а    в 2012г</t>
  </si>
  <si>
    <t xml:space="preserve">Проведение ремонтно-востановительных работ на водогрейной котельной, которая является АИТом и находится по адресу  с. Новокривошеино, ул. Советская ,1 а (реабилит центр)   в 2012 </t>
  </si>
  <si>
    <t xml:space="preserve">Ремонт водогрейной котельной  в части установки новой водогрейной котельной, которая является  АИТом и находится по адресу : с. Новокривошеино ул.Школьная,2 (школа)   в 2012г </t>
  </si>
  <si>
    <t>Установка новой водогрейной котельной в с. Новокривошеино ул. Школьная,2 в 2011г</t>
  </si>
  <si>
    <t>Установка АИТа СДК с. Новокривошеино ул. Калинина,14а</t>
  </si>
  <si>
    <t>Замена ламп уличного освещения на светодиодные лампы в Иштанском СП в 2011г</t>
  </si>
  <si>
    <t>Установка электронного преобразователя солей жесткости "Термит" 2ед. В 2012 г</t>
  </si>
  <si>
    <t xml:space="preserve">Приобретение и установка однофозных преобразователей частоты на скважину с. Иштан и д. Чагино в 2013 </t>
  </si>
  <si>
    <t xml:space="preserve">Установка оконных блоков в БУ образования в 2012г </t>
  </si>
  <si>
    <t xml:space="preserve">Модернизация региональной системы общего образования  в 2012 </t>
  </si>
  <si>
    <t xml:space="preserve">Капитальный ремонт Красноярской школы в 2013  </t>
  </si>
  <si>
    <t>Замена оконных блоков в здании МБОУ"Новокривошеинская ООШ" 2013</t>
  </si>
  <si>
    <t xml:space="preserve">Замена оконных блоков в здании МБОУ"Пудовская СОШ" 2013 </t>
  </si>
  <si>
    <t>Замена оконных блоков в здании МБОУ"Петровская ООШ"  2013</t>
  </si>
  <si>
    <t>Установка ПУ в зданиях бюджетных учреждений района в 2011г</t>
  </si>
  <si>
    <t>Установка ПУ в зданиях бюджетных учреждений района в 2012г</t>
  </si>
  <si>
    <t>МБОУ "Березка" в 2013г</t>
  </si>
  <si>
    <t>Установка ПУ в здании ул. Лесная,2 с. Володино в 2011</t>
  </si>
  <si>
    <t>Проведение энергообследования БУ в 2011г</t>
  </si>
  <si>
    <t>Проведение энергообследования БУ в 2012г</t>
  </si>
  <si>
    <t>Проведение энергетического обследования зданий ОМС (Администрация Кривошеинского района) в 2012</t>
  </si>
  <si>
    <t>Э/обследование здания Красноярской школы в 2012</t>
  </si>
  <si>
    <t>Проведение энергообследования здания Администрации Новокривош СП в 2013</t>
  </si>
  <si>
    <t>Проведение энергообследования здания Администрации Иштанского СП в 2013</t>
  </si>
  <si>
    <t xml:space="preserve">Проведение энергообследования зданий Администрации Володинского СП  ул. Лесная,2 и ул. Коммунистическая,31  с. Володино в 2011 </t>
  </si>
  <si>
    <t>Приобретение и установка энергосберегающих ламп накаливания в зданиях БУ в 2011</t>
  </si>
  <si>
    <t>Обучение специалистов Володинского СП в 2011г</t>
  </si>
  <si>
    <t>Обучение основам энергосбережения специалистов  БУ в 2012</t>
  </si>
  <si>
    <t xml:space="preserve">МБУК Кривошеинская МЦКС в 2012 </t>
  </si>
  <si>
    <t>шт</t>
  </si>
  <si>
    <t>ПСД</t>
  </si>
  <si>
    <t>ед. ламп</t>
  </si>
  <si>
    <t xml:space="preserve">газовая котельная </t>
  </si>
  <si>
    <t>метр</t>
  </si>
  <si>
    <t>Замена водопроводных  сетей д. Новоисламбуль,796 м  л  2012</t>
  </si>
  <si>
    <t>Прокладка водопроводных  сетей с. Кривошеино , 692,5 м  2012</t>
  </si>
  <si>
    <t>Бурение водозаборных  скважин и строительство павильонов в с. Красный Яр 2012</t>
  </si>
  <si>
    <t>Строительство очистных сооружений МБОУ "Белобугорская СОШ" 2012</t>
  </si>
  <si>
    <t>Замена водопроводных  сетей в с. Красный Яр ,400м 2013</t>
  </si>
  <si>
    <t xml:space="preserve">Реконструкция водопроводных сетей с. Пудовка 1607м  2012 </t>
  </si>
  <si>
    <t xml:space="preserve">Реконструкцуия водопроводных сетей с. Пудовка , 2174 м 2013 год </t>
  </si>
  <si>
    <t>Замена ветхого водопровода с. Малиновка , 4768 м  2013</t>
  </si>
  <si>
    <t>Замена ветхого водопровода в с. Иштан ул.  50лет ВЛКСМ ,615м  2012гс. Малиновка , 4768 м  2013</t>
  </si>
  <si>
    <t>м</t>
  </si>
  <si>
    <t>Подписка на периодическую печать «Районные вести» для малообеспеченных ветеранов</t>
  </si>
  <si>
    <t>Организация и проведение ремонта жилья отдельным категориям граждан старшего поколения</t>
  </si>
  <si>
    <t>Материальная помощь к Дню Победы советского народа в Великой Отечественной войне в виде продовольственного набора участникам ВОВ, вдовам погибших на фронте</t>
  </si>
  <si>
    <t>Оказание содействия районному хору «Ветеран» по участию е ежегодном фестивале хоров «Салют Победа»</t>
  </si>
  <si>
    <t>Трансп.
услуги</t>
  </si>
  <si>
    <t>МП «Развитие  молодёжной политики на территории  Кривошеинского  района в 2012-2014гг.»</t>
  </si>
  <si>
    <t>Отчёт по оценке эффективности МП «Формирование  здорового образа жизни, развитие физической культуры на территории Кривошеинского района на 2011-2013 г.г.»</t>
  </si>
  <si>
    <t>МП «Формирование  здорового образа жизни, развитие физической культуры на территории Кривошеинского района на 2011-2013 г.г.»</t>
  </si>
  <si>
    <t>Отчёт по оценке эффективности "Водоснабжение сельских населенных  пунктов  муниципального образования Кривошеинский район  на  2012-2017 годы"</t>
  </si>
  <si>
    <t>МП "Водоснабжение сельских населенных  пунктов  муниципального образования Кривошеинский район  на  2012-2017 годы"</t>
  </si>
  <si>
    <t>МП «Энергосбережение и повышение энергетической эффективности на территории Кривошеинского района Томской области на  2012год и на перспективу до  2020 года»</t>
  </si>
  <si>
    <t xml:space="preserve"> МП "Газификация Кривошеинского района на период 2012-2020 годы"</t>
  </si>
  <si>
    <t>Проведение
круглогодичной
спартакиады школьников
и участие в областных
соревнованиях</t>
  </si>
  <si>
    <t>Ежегодное проведение спортивных мероприятий среди предприятий, организаций и учрежедний районов</t>
  </si>
  <si>
    <t>Отчёт по оценке эффективности МП «Профилактика правонарушений и наркомании на 2012-2014 годы»</t>
  </si>
  <si>
    <t>Отчёт по оценке эффективности МП «Развитие культуры Кривошеинского района на 2013-2015 г.г.»</t>
  </si>
  <si>
    <t>Проведение социально-значимых мероприятий.</t>
  </si>
  <si>
    <t>Мероприятия национально-культурной направленности</t>
  </si>
  <si>
    <t>Разработка проектов на участие в областных и федеральных программах по поддержке культуры</t>
  </si>
  <si>
    <t>Проведение районных конкурсов и праздников</t>
  </si>
  <si>
    <t>Организация и проведение массовых праздников и народных гуляний</t>
  </si>
  <si>
    <t>Организация кино-видео показа на территории Кривошеинского района</t>
  </si>
  <si>
    <t>Организация молодежных досуговых программ и развлекательных мероприятий</t>
  </si>
  <si>
    <t>Организация и проведение партнерских мероприятий по патриотическому воспитанию молодежи и профилактики правонарушений</t>
  </si>
  <si>
    <t>Участие в Международных, Всероссийских, Межрегиональных, Областных конкурсах и фестивалей.</t>
  </si>
  <si>
    <t>Разработка и участие в проектах по поддержке и продвижению талантливых детей и молодежи.</t>
  </si>
  <si>
    <t>Профориентационная работа среди подростков и молодежи на обучение в средне-специальных и  высших учебных заведениях культуры</t>
  </si>
  <si>
    <t>Проведение районного конкурса на лучшее учреждение клубного типа (среди сельских филиалов)</t>
  </si>
  <si>
    <t>Проведение районного конкурса на лучшую библиотеку (среди сельских филиалов)</t>
  </si>
  <si>
    <t>Участие в районном конкурсе «Человек года»</t>
  </si>
  <si>
    <t>Участие в районной программе по поддержке молодых специалистов.</t>
  </si>
  <si>
    <t>Курсы повышения квалификации, переподготовка, стажировка</t>
  </si>
  <si>
    <t>Организация семинаров, мастер-классов и др.</t>
  </si>
  <si>
    <t>Ремонтные работы и благоустройство территорий Домов культуры и библиотек</t>
  </si>
  <si>
    <t>Монтаж автоматической пожарной сигнализации (АПС) и системы оповещения и управления эвакуацией (СОУЭ) в Домах культуры и библиотеках</t>
  </si>
  <si>
    <t>Оснащение противопожарным инвентарем</t>
  </si>
  <si>
    <t>Приобретение аудио и видеоаппаратуры, оргткехнику для СДК и библиотек</t>
  </si>
  <si>
    <t>Приобретение мебели для СДК и библиотек</t>
  </si>
  <si>
    <t>Пополнение фонда библиотек, подписка на периодические издания</t>
  </si>
  <si>
    <t>Приобретение и пошив сценических костюмов и обуви для творческих коллективов</t>
  </si>
  <si>
    <t>Выявление объектов нематериального культурного наследия. Формирование каталога.</t>
  </si>
  <si>
    <t>Оцифровка и электронная каталогизация библиотечных фондов</t>
  </si>
  <si>
    <t>Проведение библиотечных акций, районных конкурсов «Читаем всей семьей» и т.д.</t>
  </si>
  <si>
    <t>коллектив</t>
  </si>
  <si>
    <t>ОБ и др.ист.</t>
  </si>
  <si>
    <t>Содействие мероприятиям по уничтожению мест произрастания конопли на территории  Кривошеинского района</t>
  </si>
  <si>
    <t>мероприятие</t>
  </si>
  <si>
    <t xml:space="preserve"> МП «Развитие культуры Кривошеинского района на 2013-2015 г.г.»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</si>
</sst>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8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color indexed="57"/>
      <name val="Arial"/>
      <family val="0"/>
    </font>
    <font>
      <sz val="10"/>
      <color indexed="12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wrapText="1"/>
    </xf>
    <xf numFmtId="2" fontId="0" fillId="9" borderId="10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2" fillId="24" borderId="10" xfId="0" applyFont="1" applyFill="1" applyBorder="1" applyAlignment="1">
      <alignment wrapText="1"/>
    </xf>
    <xf numFmtId="0" fontId="0" fillId="24" borderId="10" xfId="0" applyFill="1" applyBorder="1" applyAlignment="1">
      <alignment/>
    </xf>
    <xf numFmtId="2" fontId="2" fillId="24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25" borderId="10" xfId="0" applyFont="1" applyFill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Alignment="1">
      <alignment horizontal="justify"/>
    </xf>
    <xf numFmtId="0" fontId="0" fillId="0" borderId="17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2" fontId="0" fillId="0" borderId="0" xfId="0" applyNumberFormat="1" applyAlignment="1">
      <alignment/>
    </xf>
    <xf numFmtId="0" fontId="0" fillId="24" borderId="10" xfId="0" applyFill="1" applyBorder="1" applyAlignment="1">
      <alignment horizontal="center"/>
    </xf>
    <xf numFmtId="0" fontId="0" fillId="0" borderId="15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2" fontId="0" fillId="24" borderId="10" xfId="0" applyNumberForma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4" fillId="7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0" fillId="0" borderId="17" xfId="42" applyFont="1" applyBorder="1" applyAlignment="1">
      <alignment horizontal="left" wrapText="1"/>
    </xf>
    <xf numFmtId="0" fontId="0" fillId="0" borderId="17" xfId="42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42" applyFont="1" applyFill="1" applyBorder="1" applyAlignment="1">
      <alignment horizontal="left" wrapText="1"/>
    </xf>
    <xf numFmtId="0" fontId="0" fillId="0" borderId="18" xfId="42" applyFont="1" applyFill="1" applyBorder="1" applyAlignment="1">
      <alignment horizontal="left" wrapText="1"/>
    </xf>
    <xf numFmtId="0" fontId="0" fillId="0" borderId="18" xfId="42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18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NumberForma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5" fillId="0" borderId="17" xfId="42" applyFont="1" applyFill="1" applyBorder="1" applyAlignment="1">
      <alignment horizontal="left" wrapText="1"/>
    </xf>
    <xf numFmtId="0" fontId="25" fillId="0" borderId="10" xfId="42" applyFont="1" applyBorder="1" applyAlignment="1">
      <alignment horizontal="left" wrapText="1"/>
    </xf>
    <xf numFmtId="0" fontId="2" fillId="0" borderId="10" xfId="42" applyFont="1" applyBorder="1" applyAlignment="1">
      <alignment horizontal="left" wrapText="1"/>
    </xf>
    <xf numFmtId="0" fontId="0" fillId="0" borderId="10" xfId="42" applyFont="1" applyBorder="1" applyAlignment="1">
      <alignment horizontal="left" wrapText="1"/>
    </xf>
    <xf numFmtId="0" fontId="0" fillId="0" borderId="10" xfId="42" applyFont="1" applyFill="1" applyBorder="1" applyAlignment="1">
      <alignment horizontal="left" wrapText="1"/>
    </xf>
    <xf numFmtId="0" fontId="24" fillId="24" borderId="10" xfId="0" applyFont="1" applyFill="1" applyBorder="1" applyAlignment="1">
      <alignment horizontal="center"/>
    </xf>
    <xf numFmtId="184" fontId="0" fillId="24" borderId="10" xfId="0" applyNumberFormat="1" applyFill="1" applyBorder="1" applyAlignment="1">
      <alignment horizontal="center"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/>
    </xf>
    <xf numFmtId="0" fontId="25" fillId="0" borderId="11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4" fontId="2" fillId="24" borderId="17" xfId="0" applyNumberFormat="1" applyFont="1" applyFill="1" applyBorder="1" applyAlignment="1">
      <alignment horizontal="center" wrapText="1"/>
    </xf>
    <xf numFmtId="4" fontId="2" fillId="24" borderId="19" xfId="0" applyNumberFormat="1" applyFont="1" applyFill="1" applyBorder="1" applyAlignment="1">
      <alignment horizontal="center" wrapText="1"/>
    </xf>
    <xf numFmtId="4" fontId="2" fillId="24" borderId="20" xfId="0" applyNumberFormat="1" applyFont="1" applyFill="1" applyBorder="1" applyAlignment="1">
      <alignment horizontal="center" wrapText="1"/>
    </xf>
    <xf numFmtId="0" fontId="0" fillId="2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2" fontId="0" fillId="24" borderId="18" xfId="0" applyNumberFormat="1" applyFill="1" applyBorder="1" applyAlignment="1">
      <alignment horizontal="center" wrapText="1"/>
    </xf>
    <xf numFmtId="2" fontId="0" fillId="24" borderId="21" xfId="0" applyNumberFormat="1" applyFill="1" applyBorder="1" applyAlignment="1">
      <alignment horizontal="center" wrapText="1"/>
    </xf>
    <xf numFmtId="2" fontId="0" fillId="24" borderId="22" xfId="0" applyNumberFormat="1" applyFill="1" applyBorder="1" applyAlignment="1">
      <alignment horizontal="center" wrapText="1"/>
    </xf>
    <xf numFmtId="2" fontId="0" fillId="24" borderId="23" xfId="0" applyNumberFormat="1" applyFill="1" applyBorder="1" applyAlignment="1">
      <alignment horizontal="center" wrapText="1"/>
    </xf>
    <xf numFmtId="2" fontId="0" fillId="24" borderId="24" xfId="0" applyNumberFormat="1" applyFill="1" applyBorder="1" applyAlignment="1">
      <alignment horizontal="center" wrapText="1"/>
    </xf>
    <xf numFmtId="2" fontId="0" fillId="24" borderId="25" xfId="0" applyNumberFormat="1" applyFill="1" applyBorder="1" applyAlignment="1">
      <alignment horizontal="center" wrapText="1"/>
    </xf>
    <xf numFmtId="0" fontId="3" fillId="17" borderId="14" xfId="0" applyFont="1" applyFill="1" applyBorder="1" applyAlignment="1">
      <alignment horizontal="center"/>
    </xf>
    <xf numFmtId="0" fontId="3" fillId="17" borderId="26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4" xfId="0" applyFill="1" applyBorder="1" applyAlignment="1">
      <alignment horizontal="center" wrapText="1"/>
    </xf>
    <xf numFmtId="0" fontId="0" fillId="24" borderId="26" xfId="0" applyFill="1" applyBorder="1" applyAlignment="1">
      <alignment horizontal="center" wrapText="1"/>
    </xf>
    <xf numFmtId="0" fontId="0" fillId="24" borderId="16" xfId="0" applyFill="1" applyBorder="1" applyAlignment="1">
      <alignment horizontal="center" wrapText="1"/>
    </xf>
    <xf numFmtId="0" fontId="0" fillId="24" borderId="14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4" fontId="2" fillId="24" borderId="17" xfId="0" applyNumberFormat="1" applyFont="1" applyFill="1" applyBorder="1" applyAlignment="1">
      <alignment horizontal="center" vertical="top" wrapText="1"/>
    </xf>
    <xf numFmtId="4" fontId="2" fillId="24" borderId="19" xfId="0" applyNumberFormat="1" applyFont="1" applyFill="1" applyBorder="1" applyAlignment="1">
      <alignment horizontal="center" vertical="top" wrapText="1"/>
    </xf>
    <xf numFmtId="4" fontId="2" fillId="24" borderId="20" xfId="0" applyNumberFormat="1" applyFont="1" applyFill="1" applyBorder="1" applyAlignment="1">
      <alignment horizontal="center" vertical="top" wrapText="1"/>
    </xf>
    <xf numFmtId="2" fontId="0" fillId="24" borderId="10" xfId="0" applyNumberFormat="1" applyFill="1" applyBorder="1" applyAlignment="1">
      <alignment horizontal="center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wrapText="1"/>
    </xf>
    <xf numFmtId="2" fontId="0" fillId="25" borderId="18" xfId="0" applyNumberFormat="1" applyFill="1" applyBorder="1" applyAlignment="1">
      <alignment horizontal="center"/>
    </xf>
    <xf numFmtId="2" fontId="0" fillId="25" borderId="21" xfId="0" applyNumberFormat="1" applyFill="1" applyBorder="1" applyAlignment="1">
      <alignment horizontal="center"/>
    </xf>
    <xf numFmtId="2" fontId="0" fillId="25" borderId="24" xfId="0" applyNumberFormat="1" applyFill="1" applyBorder="1" applyAlignment="1">
      <alignment horizontal="center"/>
    </xf>
    <xf numFmtId="2" fontId="0" fillId="25" borderId="25" xfId="0" applyNumberFormat="1" applyFill="1" applyBorder="1" applyAlignment="1">
      <alignment horizontal="center"/>
    </xf>
    <xf numFmtId="2" fontId="0" fillId="25" borderId="17" xfId="0" applyNumberFormat="1" applyFill="1" applyBorder="1" applyAlignment="1">
      <alignment horizontal="center"/>
    </xf>
    <xf numFmtId="2" fontId="0" fillId="25" borderId="19" xfId="0" applyNumberFormat="1" applyFill="1" applyBorder="1" applyAlignment="1">
      <alignment horizontal="center"/>
    </xf>
    <xf numFmtId="2" fontId="0" fillId="25" borderId="20" xfId="0" applyNumberFormat="1" applyFill="1" applyBorder="1" applyAlignment="1">
      <alignment horizontal="center"/>
    </xf>
    <xf numFmtId="0" fontId="0" fillId="11" borderId="10" xfId="0" applyFont="1" applyFill="1" applyBorder="1" applyAlignment="1">
      <alignment horizontal="center" wrapText="1"/>
    </xf>
    <xf numFmtId="0" fontId="0" fillId="11" borderId="10" xfId="0" applyFont="1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2" fontId="0" fillId="9" borderId="10" xfId="0" applyNumberFormat="1" applyFont="1" applyFill="1" applyBorder="1" applyAlignment="1">
      <alignment horizontal="center" wrapText="1"/>
    </xf>
    <xf numFmtId="2" fontId="0" fillId="9" borderId="10" xfId="0" applyNumberFormat="1" applyFill="1" applyBorder="1" applyAlignment="1">
      <alignment horizontal="center"/>
    </xf>
    <xf numFmtId="2" fontId="0" fillId="9" borderId="18" xfId="0" applyNumberFormat="1" applyFill="1" applyBorder="1" applyAlignment="1">
      <alignment horizontal="center"/>
    </xf>
    <xf numFmtId="2" fontId="0" fillId="9" borderId="21" xfId="0" applyNumberFormat="1" applyFill="1" applyBorder="1" applyAlignment="1">
      <alignment horizontal="center"/>
    </xf>
    <xf numFmtId="2" fontId="0" fillId="9" borderId="22" xfId="0" applyNumberFormat="1" applyFill="1" applyBorder="1" applyAlignment="1">
      <alignment horizontal="center"/>
    </xf>
    <xf numFmtId="2" fontId="0" fillId="9" borderId="23" xfId="0" applyNumberFormat="1" applyFill="1" applyBorder="1" applyAlignment="1">
      <alignment horizontal="center"/>
    </xf>
    <xf numFmtId="2" fontId="0" fillId="9" borderId="14" xfId="0" applyNumberFormat="1" applyFill="1" applyBorder="1" applyAlignment="1">
      <alignment horizontal="center"/>
    </xf>
    <xf numFmtId="2" fontId="0" fillId="9" borderId="26" xfId="0" applyNumberFormat="1" applyFill="1" applyBorder="1" applyAlignment="1">
      <alignment horizontal="center"/>
    </xf>
    <xf numFmtId="0" fontId="0" fillId="9" borderId="14" xfId="0" applyNumberFormat="1" applyFill="1" applyBorder="1" applyAlignment="1">
      <alignment horizontal="center"/>
    </xf>
    <xf numFmtId="0" fontId="0" fillId="9" borderId="26" xfId="0" applyNumberFormat="1" applyFill="1" applyBorder="1" applyAlignment="1">
      <alignment horizontal="center"/>
    </xf>
    <xf numFmtId="2" fontId="0" fillId="9" borderId="17" xfId="0" applyNumberFormat="1" applyFill="1" applyBorder="1" applyAlignment="1">
      <alignment horizontal="center"/>
    </xf>
    <xf numFmtId="2" fontId="0" fillId="9" borderId="19" xfId="0" applyNumberFormat="1" applyFill="1" applyBorder="1" applyAlignment="1">
      <alignment horizontal="center"/>
    </xf>
    <xf numFmtId="2" fontId="0" fillId="9" borderId="20" xfId="0" applyNumberFormat="1" applyFill="1" applyBorder="1" applyAlignment="1">
      <alignment horizontal="center"/>
    </xf>
    <xf numFmtId="0" fontId="3" fillId="17" borderId="16" xfId="0" applyFont="1" applyFill="1" applyBorder="1" applyAlignment="1">
      <alignment horizontal="center"/>
    </xf>
    <xf numFmtId="0" fontId="0" fillId="9" borderId="16" xfId="0" applyNumberFormat="1" applyFill="1" applyBorder="1" applyAlignment="1">
      <alignment horizontal="center"/>
    </xf>
    <xf numFmtId="2" fontId="0" fillId="9" borderId="24" xfId="0" applyNumberFormat="1" applyFill="1" applyBorder="1" applyAlignment="1">
      <alignment horizontal="center"/>
    </xf>
    <xf numFmtId="2" fontId="0" fillId="9" borderId="25" xfId="0" applyNumberFormat="1" applyFill="1" applyBorder="1" applyAlignment="1">
      <alignment horizontal="center"/>
    </xf>
    <xf numFmtId="2" fontId="0" fillId="9" borderId="16" xfId="0" applyNumberFormat="1" applyFill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26" borderId="10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6.28125" style="0" customWidth="1"/>
    <col min="2" max="2" width="65.421875" style="0" customWidth="1"/>
    <col min="3" max="3" width="13.421875" style="0" customWidth="1"/>
    <col min="4" max="4" width="13.28125" style="0" customWidth="1"/>
    <col min="5" max="5" width="30.28125" style="0" customWidth="1"/>
  </cols>
  <sheetData>
    <row r="1" ht="12.75">
      <c r="D1" t="s">
        <v>0</v>
      </c>
    </row>
    <row r="3" spans="1:5" ht="12.75">
      <c r="A3" s="83" t="s">
        <v>6</v>
      </c>
      <c r="B3" s="83"/>
      <c r="C3" s="83"/>
      <c r="D3" s="83"/>
      <c r="E3" s="83"/>
    </row>
    <row r="5" spans="1:5" ht="12.75">
      <c r="A5" t="s">
        <v>1</v>
      </c>
      <c r="B5" t="s">
        <v>2</v>
      </c>
      <c r="C5" t="s">
        <v>3</v>
      </c>
      <c r="D5" t="s">
        <v>4</v>
      </c>
      <c r="E5" t="s">
        <v>5</v>
      </c>
    </row>
    <row r="6" spans="1:5" ht="24" customHeight="1">
      <c r="A6">
        <v>1</v>
      </c>
      <c r="B6" s="78" t="s">
        <v>34</v>
      </c>
      <c r="C6" s="48">
        <f>SUM('М и ср предпр'!O3:O35)</f>
        <v>3</v>
      </c>
      <c r="D6" s="162" t="str">
        <f aca="true" t="shared" si="0" ref="D6:D20">IF(C6&gt;=2,"эффективная",IF(2&gt;C6&gt;=1,"адекватная",IF(C6&lt;1,"неэффективная")))</f>
        <v>эффективная</v>
      </c>
      <c r="E6" s="160">
        <v>1</v>
      </c>
    </row>
    <row r="7" spans="1:5" ht="27.75" customHeight="1">
      <c r="A7">
        <f>SUM(A6+1)</f>
        <v>2</v>
      </c>
      <c r="B7" s="78" t="s">
        <v>268</v>
      </c>
      <c r="C7" s="48">
        <f>Культура!O3</f>
        <v>3</v>
      </c>
      <c r="D7" s="162" t="str">
        <f t="shared" si="0"/>
        <v>эффективная</v>
      </c>
      <c r="E7">
        <f>SUM(E6+1)</f>
        <v>2</v>
      </c>
    </row>
    <row r="8" spans="1:5" ht="27.75" customHeight="1">
      <c r="A8">
        <f aca="true" t="shared" si="1" ref="A8:A20">SUM(A7+1)</f>
        <v>3</v>
      </c>
      <c r="B8" s="78" t="s">
        <v>35</v>
      </c>
      <c r="C8" s="48">
        <f>Дошкол!O3</f>
        <v>2.5999999999999996</v>
      </c>
      <c r="D8" s="162" t="str">
        <f t="shared" si="0"/>
        <v>эффективная</v>
      </c>
      <c r="E8">
        <f aca="true" t="shared" si="2" ref="E8:E20">SUM(E7+1)</f>
        <v>3</v>
      </c>
    </row>
    <row r="9" spans="1:5" ht="25.5">
      <c r="A9">
        <f t="shared" si="1"/>
        <v>4</v>
      </c>
      <c r="B9" s="78" t="s">
        <v>36</v>
      </c>
      <c r="C9" s="48">
        <f>Инфрастр!O3</f>
        <v>2.5999999999999996</v>
      </c>
      <c r="D9" s="162" t="str">
        <f t="shared" si="0"/>
        <v>эффективная</v>
      </c>
      <c r="E9">
        <f t="shared" si="2"/>
        <v>4</v>
      </c>
    </row>
    <row r="10" spans="1:5" ht="12.75">
      <c r="A10">
        <f t="shared" si="1"/>
        <v>5</v>
      </c>
      <c r="B10" s="78" t="s">
        <v>37</v>
      </c>
      <c r="C10" s="48">
        <f>'Разв мал ф хоз'!O3</f>
        <v>2.4</v>
      </c>
      <c r="D10" s="162" t="str">
        <f t="shared" si="0"/>
        <v>эффективная</v>
      </c>
      <c r="E10">
        <f t="shared" si="2"/>
        <v>5</v>
      </c>
    </row>
    <row r="11" spans="1:5" ht="20.25" customHeight="1">
      <c r="A11">
        <f t="shared" si="1"/>
        <v>6</v>
      </c>
      <c r="B11" s="78" t="s">
        <v>232</v>
      </c>
      <c r="C11" s="48">
        <f>Газиф!O3</f>
        <v>2.4</v>
      </c>
      <c r="D11" s="162" t="str">
        <f t="shared" si="0"/>
        <v>эффективная</v>
      </c>
      <c r="E11">
        <f t="shared" si="2"/>
        <v>6</v>
      </c>
    </row>
    <row r="12" spans="1:5" ht="25.5">
      <c r="A12">
        <f t="shared" si="1"/>
        <v>7</v>
      </c>
      <c r="B12" s="78" t="s">
        <v>230</v>
      </c>
      <c r="C12" s="48">
        <f>Водоснабж!O3</f>
        <v>1.9999999999999998</v>
      </c>
      <c r="D12" s="162" t="str">
        <f t="shared" si="0"/>
        <v>эффективная</v>
      </c>
      <c r="E12">
        <f t="shared" si="2"/>
        <v>7</v>
      </c>
    </row>
    <row r="13" spans="1:5" ht="38.25">
      <c r="A13">
        <f t="shared" si="1"/>
        <v>8</v>
      </c>
      <c r="B13" s="78" t="s">
        <v>231</v>
      </c>
      <c r="C13" s="48">
        <f>Водоснабж!O3</f>
        <v>1.9999999999999998</v>
      </c>
      <c r="D13" s="162" t="str">
        <f t="shared" si="0"/>
        <v>эффективная</v>
      </c>
      <c r="E13">
        <f t="shared" si="2"/>
        <v>8</v>
      </c>
    </row>
    <row r="14" spans="1:5" ht="25.5">
      <c r="A14">
        <f t="shared" si="1"/>
        <v>9</v>
      </c>
      <c r="B14" s="78" t="s">
        <v>228</v>
      </c>
      <c r="C14" s="48">
        <f>'Форм ЗОЖ'!O3</f>
        <v>1.9500000000000002</v>
      </c>
      <c r="D14" s="161" t="str">
        <f t="shared" si="0"/>
        <v>адекватная</v>
      </c>
      <c r="E14">
        <f t="shared" si="2"/>
        <v>9</v>
      </c>
    </row>
    <row r="15" spans="1:5" ht="25.5">
      <c r="A15">
        <f t="shared" si="1"/>
        <v>10</v>
      </c>
      <c r="B15" s="78" t="s">
        <v>38</v>
      </c>
      <c r="C15" s="48">
        <f>'Профил безн'!O3</f>
        <v>1.55</v>
      </c>
      <c r="D15" s="161" t="str">
        <f t="shared" si="0"/>
        <v>адекватная</v>
      </c>
      <c r="E15">
        <f t="shared" si="2"/>
        <v>10</v>
      </c>
    </row>
    <row r="16" spans="1:5" ht="25.5">
      <c r="A16">
        <f t="shared" si="1"/>
        <v>11</v>
      </c>
      <c r="B16" s="78" t="s">
        <v>226</v>
      </c>
      <c r="C16" s="48">
        <f>Молодёж!O3</f>
        <v>1.5000000000000002</v>
      </c>
      <c r="D16" s="161" t="str">
        <f t="shared" si="0"/>
        <v>адекватная</v>
      </c>
      <c r="E16">
        <f t="shared" si="2"/>
        <v>11</v>
      </c>
    </row>
    <row r="17" spans="1:5" ht="12.75">
      <c r="A17">
        <f t="shared" si="1"/>
        <v>12</v>
      </c>
      <c r="B17" s="78" t="s">
        <v>40</v>
      </c>
      <c r="C17" s="48">
        <f>'Старш покол'!O3</f>
        <v>1.5</v>
      </c>
      <c r="D17" s="161" t="str">
        <f t="shared" si="0"/>
        <v>адекватная</v>
      </c>
      <c r="E17">
        <f t="shared" si="2"/>
        <v>12</v>
      </c>
    </row>
    <row r="18" spans="1:5" ht="25.5">
      <c r="A18">
        <f t="shared" si="1"/>
        <v>13</v>
      </c>
      <c r="B18" s="78" t="s">
        <v>127</v>
      </c>
      <c r="C18" s="48">
        <f>'Обесп жильем'!O3</f>
        <v>1.35</v>
      </c>
      <c r="D18" s="161" t="str">
        <f t="shared" si="0"/>
        <v>адекватная</v>
      </c>
      <c r="E18">
        <f t="shared" si="2"/>
        <v>13</v>
      </c>
    </row>
    <row r="19" spans="1:5" ht="12.75">
      <c r="A19">
        <f t="shared" si="1"/>
        <v>14</v>
      </c>
      <c r="B19" s="78" t="s">
        <v>121</v>
      </c>
      <c r="C19" s="48">
        <f>'Школ леснич'!O3</f>
        <v>1.05</v>
      </c>
      <c r="D19" s="161" t="str">
        <f t="shared" si="0"/>
        <v>адекватная</v>
      </c>
      <c r="E19">
        <f t="shared" si="2"/>
        <v>14</v>
      </c>
    </row>
    <row r="20" spans="1:5" ht="12.75">
      <c r="A20">
        <f t="shared" si="1"/>
        <v>15</v>
      </c>
      <c r="B20" s="78" t="s">
        <v>41</v>
      </c>
      <c r="C20" s="48">
        <v>1.05</v>
      </c>
      <c r="D20" s="161" t="str">
        <f t="shared" si="0"/>
        <v>адекватная</v>
      </c>
      <c r="E20">
        <f t="shared" si="2"/>
        <v>15</v>
      </c>
    </row>
    <row r="21" spans="2:4" ht="12.75">
      <c r="B21" s="78"/>
      <c r="C21" s="48"/>
      <c r="D21" s="11"/>
    </row>
    <row r="22" spans="2:3" ht="12.75">
      <c r="B22" s="78"/>
      <c r="C22" s="48"/>
    </row>
    <row r="23" spans="2:3" ht="12.75">
      <c r="B23" s="78"/>
      <c r="C23" s="48"/>
    </row>
    <row r="24" spans="2:3" ht="12.75">
      <c r="B24" s="79"/>
      <c r="C24" s="48"/>
    </row>
    <row r="25" spans="2:3" ht="12.75">
      <c r="B25" s="79"/>
      <c r="C25" s="48"/>
    </row>
    <row r="26" spans="2:3" ht="12.75">
      <c r="B26" s="79"/>
      <c r="C26" s="48"/>
    </row>
    <row r="27" spans="2:3" ht="12.75">
      <c r="B27" s="79"/>
      <c r="C27" s="48"/>
    </row>
    <row r="28" spans="2:3" ht="12.75">
      <c r="B28" s="79"/>
      <c r="C28" s="48"/>
    </row>
    <row r="29" ht="12.75">
      <c r="B29" s="79"/>
    </row>
    <row r="30" ht="12.75">
      <c r="B30" s="79"/>
    </row>
    <row r="31" ht="12.75">
      <c r="B31" s="79"/>
    </row>
    <row r="32" ht="12.75">
      <c r="B32" s="79"/>
    </row>
    <row r="33" ht="12.75">
      <c r="B33" s="79"/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C30">
      <selection activeCell="G39" sqref="G39:J39"/>
    </sheetView>
  </sheetViews>
  <sheetFormatPr defaultColWidth="9.140625" defaultRowHeight="12.75"/>
  <cols>
    <col min="1" max="1" width="5.28125" style="0" customWidth="1"/>
    <col min="2" max="2" width="31.57421875" style="0" customWidth="1"/>
    <col min="3" max="3" width="27.57421875" style="0" customWidth="1"/>
    <col min="4" max="4" width="11.28125" style="0" customWidth="1"/>
    <col min="5" max="5" width="16.28125" style="0" customWidth="1"/>
    <col min="6" max="6" width="10.57421875" style="0" bestFit="1" customWidth="1"/>
    <col min="7" max="7" width="13.7109375" style="0" customWidth="1"/>
    <col min="8" max="8" width="11.140625" style="0" customWidth="1"/>
    <col min="9" max="9" width="17.421875" style="0" customWidth="1"/>
    <col min="15" max="15" width="18.8515625" style="0" customWidth="1"/>
  </cols>
  <sheetData>
    <row r="1" spans="1:13" ht="15.75" customHeight="1">
      <c r="A1" s="87" t="s">
        <v>227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5" ht="57" customHeight="1">
      <c r="A2" s="88" t="s">
        <v>1</v>
      </c>
      <c r="B2" s="88" t="s">
        <v>8</v>
      </c>
      <c r="C2" s="88" t="s">
        <v>9</v>
      </c>
      <c r="D2" s="88" t="s">
        <v>10</v>
      </c>
      <c r="E2" s="88" t="s">
        <v>16</v>
      </c>
      <c r="F2" s="88"/>
      <c r="G2" s="89" t="s">
        <v>17</v>
      </c>
      <c r="H2" s="90"/>
      <c r="I2" s="90"/>
      <c r="J2" s="91"/>
      <c r="K2" s="92" t="s">
        <v>27</v>
      </c>
      <c r="L2" s="91"/>
      <c r="M2" s="9" t="s">
        <v>28</v>
      </c>
      <c r="N2" s="2" t="s">
        <v>3</v>
      </c>
      <c r="O2" s="2" t="s">
        <v>29</v>
      </c>
    </row>
    <row r="3" spans="1:15" ht="24.75" customHeight="1">
      <c r="A3" s="88"/>
      <c r="B3" s="88"/>
      <c r="C3" s="88"/>
      <c r="D3" s="88"/>
      <c r="E3" s="3" t="s">
        <v>11</v>
      </c>
      <c r="F3" s="3" t="s">
        <v>12</v>
      </c>
      <c r="G3" s="93" t="s">
        <v>51</v>
      </c>
      <c r="H3" s="94"/>
      <c r="I3" s="94"/>
      <c r="J3" s="95"/>
      <c r="K3" s="96">
        <f>AVERAGE(G4:J10)</f>
        <v>1.0052344601962921</v>
      </c>
      <c r="L3" s="97"/>
      <c r="M3" s="109">
        <v>0.2</v>
      </c>
      <c r="N3" s="112">
        <f>IF(K3&gt;1,3,0+IF(K3=1,1))</f>
        <v>3</v>
      </c>
      <c r="O3" s="102">
        <f>((M3*N3)+(M15*N15)+(M34*N34)+(M36*N36)+(M38*N38))</f>
        <v>1.9500000000000002</v>
      </c>
    </row>
    <row r="4" spans="1:15" ht="40.5" customHeight="1" thickBot="1">
      <c r="A4" s="1">
        <v>1</v>
      </c>
      <c r="B4" s="22" t="s">
        <v>145</v>
      </c>
      <c r="C4" s="40" t="s">
        <v>146</v>
      </c>
      <c r="D4" s="14" t="s">
        <v>105</v>
      </c>
      <c r="E4" s="25">
        <v>9</v>
      </c>
      <c r="F4" s="25">
        <v>9</v>
      </c>
      <c r="G4" s="84">
        <f>SUM(((E4-F4)/E4+1))</f>
        <v>1</v>
      </c>
      <c r="H4" s="85"/>
      <c r="I4" s="85"/>
      <c r="J4" s="86"/>
      <c r="K4" s="98"/>
      <c r="L4" s="99"/>
      <c r="M4" s="110"/>
      <c r="N4" s="113"/>
      <c r="O4" s="103"/>
    </row>
    <row r="5" spans="1:15" ht="79.5" customHeight="1">
      <c r="A5" s="34">
        <f>SUM(A4+1)</f>
        <v>2</v>
      </c>
      <c r="B5" s="50" t="s">
        <v>147</v>
      </c>
      <c r="C5" s="46" t="s">
        <v>148</v>
      </c>
      <c r="D5" s="14" t="s">
        <v>48</v>
      </c>
      <c r="E5" s="25">
        <v>1</v>
      </c>
      <c r="F5" s="25">
        <v>1</v>
      </c>
      <c r="G5" s="84">
        <f>SUM(((E5-F5)/E5+1))</f>
        <v>1</v>
      </c>
      <c r="H5" s="85"/>
      <c r="I5" s="85"/>
      <c r="J5" s="86"/>
      <c r="K5" s="98"/>
      <c r="L5" s="99"/>
      <c r="M5" s="110"/>
      <c r="N5" s="113"/>
      <c r="O5" s="103"/>
    </row>
    <row r="6" spans="1:15" ht="66" customHeight="1">
      <c r="A6" s="34">
        <f>SUM(A5+1)</f>
        <v>3</v>
      </c>
      <c r="B6" s="41" t="s">
        <v>149</v>
      </c>
      <c r="C6" s="40" t="s">
        <v>150</v>
      </c>
      <c r="D6" s="29" t="s">
        <v>48</v>
      </c>
      <c r="E6" s="26">
        <v>655</v>
      </c>
      <c r="F6" s="26">
        <v>679</v>
      </c>
      <c r="G6" s="84">
        <f>SUM(F6/E6)</f>
        <v>1.036641221374046</v>
      </c>
      <c r="H6" s="85"/>
      <c r="I6" s="85"/>
      <c r="J6" s="86"/>
      <c r="K6" s="98"/>
      <c r="L6" s="99"/>
      <c r="M6" s="110"/>
      <c r="N6" s="113"/>
      <c r="O6" s="103"/>
    </row>
    <row r="7" spans="1:15" ht="66.75" customHeight="1">
      <c r="A7" s="34">
        <f>SUM(A6+1)</f>
        <v>4</v>
      </c>
      <c r="B7" s="41" t="s">
        <v>152</v>
      </c>
      <c r="C7" s="40" t="s">
        <v>151</v>
      </c>
      <c r="D7" s="29" t="s">
        <v>105</v>
      </c>
      <c r="E7" s="26">
        <v>5</v>
      </c>
      <c r="F7" s="26">
        <v>5</v>
      </c>
      <c r="G7" s="84">
        <f>SUM(((E7-F7)/E7+1))</f>
        <v>1</v>
      </c>
      <c r="H7" s="85"/>
      <c r="I7" s="85"/>
      <c r="J7" s="86"/>
      <c r="K7" s="98"/>
      <c r="L7" s="99"/>
      <c r="M7" s="110"/>
      <c r="N7" s="113"/>
      <c r="O7" s="103"/>
    </row>
    <row r="8" spans="1:15" ht="70.5" customHeight="1" thickBot="1">
      <c r="A8" s="34">
        <f>SUM(A7+1)</f>
        <v>5</v>
      </c>
      <c r="B8" s="22" t="s">
        <v>153</v>
      </c>
      <c r="C8" s="47" t="s">
        <v>154</v>
      </c>
      <c r="D8" s="28" t="s">
        <v>105</v>
      </c>
      <c r="E8" s="26">
        <v>5</v>
      </c>
      <c r="F8" s="26">
        <v>5</v>
      </c>
      <c r="G8" s="84">
        <f>F8/E8</f>
        <v>1</v>
      </c>
      <c r="H8" s="85"/>
      <c r="I8" s="85"/>
      <c r="J8" s="86"/>
      <c r="K8" s="98"/>
      <c r="L8" s="99"/>
      <c r="M8" s="110"/>
      <c r="N8" s="113"/>
      <c r="O8" s="103"/>
    </row>
    <row r="9" spans="1:15" ht="70.5" customHeight="1" thickBot="1">
      <c r="A9" s="34">
        <f>SUM(A7+1)</f>
        <v>5</v>
      </c>
      <c r="B9" s="22" t="s">
        <v>233</v>
      </c>
      <c r="C9" s="40" t="s">
        <v>154</v>
      </c>
      <c r="D9" s="28" t="s">
        <v>105</v>
      </c>
      <c r="E9" s="26">
        <v>6</v>
      </c>
      <c r="F9" s="26">
        <v>6</v>
      </c>
      <c r="G9" s="84">
        <f>F9/E9</f>
        <v>1</v>
      </c>
      <c r="H9" s="85"/>
      <c r="I9" s="85"/>
      <c r="J9" s="86"/>
      <c r="K9" s="98"/>
      <c r="L9" s="99"/>
      <c r="M9" s="110"/>
      <c r="N9" s="113"/>
      <c r="O9" s="103"/>
    </row>
    <row r="10" spans="1:15" ht="70.5" customHeight="1" thickBot="1">
      <c r="A10" s="34">
        <f>SUM(A8+1)</f>
        <v>6</v>
      </c>
      <c r="B10" s="22" t="s">
        <v>234</v>
      </c>
      <c r="C10" s="40" t="s">
        <v>154</v>
      </c>
      <c r="D10" s="28" t="s">
        <v>105</v>
      </c>
      <c r="E10" s="26">
        <v>3</v>
      </c>
      <c r="F10" s="26">
        <v>3</v>
      </c>
      <c r="G10" s="84">
        <f>F10/E10</f>
        <v>1</v>
      </c>
      <c r="H10" s="85"/>
      <c r="I10" s="85"/>
      <c r="J10" s="86"/>
      <c r="K10" s="98"/>
      <c r="L10" s="99"/>
      <c r="M10" s="110"/>
      <c r="N10" s="113"/>
      <c r="O10" s="103"/>
    </row>
    <row r="11" spans="1:15" ht="13.5" thickBot="1">
      <c r="A11" s="34"/>
      <c r="B11" s="22"/>
      <c r="C11" s="51"/>
      <c r="D11" s="28"/>
      <c r="E11" s="26"/>
      <c r="F11" s="26"/>
      <c r="G11" s="84"/>
      <c r="H11" s="85"/>
      <c r="I11" s="85"/>
      <c r="J11" s="86"/>
      <c r="K11" s="98"/>
      <c r="L11" s="99"/>
      <c r="M11" s="110"/>
      <c r="N11" s="113"/>
      <c r="O11" s="103"/>
    </row>
    <row r="12" spans="1:15" ht="13.5" thickBot="1">
      <c r="A12" s="34"/>
      <c r="B12" s="30"/>
      <c r="C12" s="32"/>
      <c r="D12" s="29"/>
      <c r="E12" s="26"/>
      <c r="F12" s="26"/>
      <c r="G12" s="84"/>
      <c r="H12" s="85"/>
      <c r="I12" s="85"/>
      <c r="J12" s="86"/>
      <c r="K12" s="98"/>
      <c r="L12" s="99"/>
      <c r="M12" s="110"/>
      <c r="N12" s="113"/>
      <c r="O12" s="103"/>
    </row>
    <row r="13" spans="1:15" ht="12.75">
      <c r="A13" s="1"/>
      <c r="B13" s="33"/>
      <c r="C13" s="32"/>
      <c r="D13" s="21"/>
      <c r="E13" s="26"/>
      <c r="F13" s="26"/>
      <c r="G13" s="84"/>
      <c r="H13" s="85"/>
      <c r="I13" s="85"/>
      <c r="J13" s="86"/>
      <c r="K13" s="98"/>
      <c r="L13" s="99"/>
      <c r="M13" s="110"/>
      <c r="N13" s="113"/>
      <c r="O13" s="103"/>
    </row>
    <row r="14" spans="1:15" ht="12.75">
      <c r="A14" s="1"/>
      <c r="B14" s="1"/>
      <c r="C14" s="1"/>
      <c r="D14" s="1"/>
      <c r="E14" s="4"/>
      <c r="F14" s="4"/>
      <c r="G14" s="115"/>
      <c r="H14" s="116"/>
      <c r="I14" s="116"/>
      <c r="J14" s="117"/>
      <c r="K14" s="100"/>
      <c r="L14" s="101"/>
      <c r="M14" s="111"/>
      <c r="N14" s="114"/>
      <c r="O14" s="103"/>
    </row>
    <row r="15" spans="1:15" ht="27" customHeight="1">
      <c r="A15" s="1"/>
      <c r="B15" s="1"/>
      <c r="C15" s="1"/>
      <c r="D15" s="1"/>
      <c r="E15" s="5" t="s">
        <v>11</v>
      </c>
      <c r="F15" s="5" t="s">
        <v>12</v>
      </c>
      <c r="G15" s="93" t="s">
        <v>52</v>
      </c>
      <c r="H15" s="119"/>
      <c r="I15" s="119"/>
      <c r="J15" s="120"/>
      <c r="K15" s="118">
        <f>G16</f>
        <v>0.5356953639010189</v>
      </c>
      <c r="L15" s="118"/>
      <c r="M15" s="105">
        <v>0.2</v>
      </c>
      <c r="N15" s="108">
        <f>IF(K15&lt;1,3,IF(K15=1,1,0))</f>
        <v>3</v>
      </c>
      <c r="O15" s="103"/>
    </row>
    <row r="16" spans="1:15" ht="38.25">
      <c r="A16" s="1"/>
      <c r="B16" s="1"/>
      <c r="C16" s="12" t="s">
        <v>59</v>
      </c>
      <c r="D16" s="1" t="s">
        <v>49</v>
      </c>
      <c r="E16" s="52">
        <v>5496000</v>
      </c>
      <c r="F16" s="52">
        <v>2944181.72</v>
      </c>
      <c r="G16" s="118">
        <f>SUM(F16/E16)</f>
        <v>0.5356953639010189</v>
      </c>
      <c r="H16" s="118"/>
      <c r="I16" s="118"/>
      <c r="J16" s="118"/>
      <c r="K16" s="118"/>
      <c r="L16" s="118"/>
      <c r="M16" s="106"/>
      <c r="N16" s="108"/>
      <c r="O16" s="103"/>
    </row>
    <row r="17" spans="1:15" ht="12.75">
      <c r="A17" s="1"/>
      <c r="B17" s="1"/>
      <c r="C17" s="1">
        <v>1</v>
      </c>
      <c r="D17" s="1"/>
      <c r="E17" s="52">
        <v>100000</v>
      </c>
      <c r="F17" s="52">
        <v>250000.43</v>
      </c>
      <c r="G17" s="118">
        <f aca="true" t="shared" si="0" ref="G17:G23">SUM(F17/E17)</f>
        <v>2.5000043</v>
      </c>
      <c r="H17" s="118"/>
      <c r="I17" s="118"/>
      <c r="J17" s="118"/>
      <c r="K17" s="118"/>
      <c r="L17" s="118"/>
      <c r="M17" s="106"/>
      <c r="N17" s="108"/>
      <c r="O17" s="103"/>
    </row>
    <row r="18" spans="1:15" ht="12.75">
      <c r="A18" s="1"/>
      <c r="B18" s="1"/>
      <c r="C18" s="1">
        <f>SUM(C17+1)</f>
        <v>2</v>
      </c>
      <c r="D18" s="1"/>
      <c r="E18" s="52">
        <v>4900000</v>
      </c>
      <c r="F18" s="52">
        <v>2165800.29</v>
      </c>
      <c r="G18" s="118">
        <f t="shared" si="0"/>
        <v>0.44200005918367347</v>
      </c>
      <c r="H18" s="118"/>
      <c r="I18" s="118"/>
      <c r="J18" s="118"/>
      <c r="K18" s="118"/>
      <c r="L18" s="118"/>
      <c r="M18" s="106"/>
      <c r="N18" s="108"/>
      <c r="O18" s="103"/>
    </row>
    <row r="19" spans="1:15" ht="12.75">
      <c r="A19" s="1"/>
      <c r="B19" s="1"/>
      <c r="C19" s="1">
        <f aca="true" t="shared" si="1" ref="C19:C32">SUM(C18+1)</f>
        <v>3</v>
      </c>
      <c r="D19" s="1"/>
      <c r="E19" s="52">
        <v>90000</v>
      </c>
      <c r="F19" s="52">
        <v>90000</v>
      </c>
      <c r="G19" s="118">
        <f t="shared" si="0"/>
        <v>1</v>
      </c>
      <c r="H19" s="118"/>
      <c r="I19" s="118"/>
      <c r="J19" s="118"/>
      <c r="K19" s="118"/>
      <c r="L19" s="118"/>
      <c r="M19" s="106"/>
      <c r="N19" s="108"/>
      <c r="O19" s="103"/>
    </row>
    <row r="20" spans="1:15" ht="12.75">
      <c r="A20" s="1"/>
      <c r="B20" s="1"/>
      <c r="C20" s="1">
        <f t="shared" si="1"/>
        <v>4</v>
      </c>
      <c r="D20" s="1"/>
      <c r="E20" s="52">
        <v>100000</v>
      </c>
      <c r="F20" s="52">
        <v>200000</v>
      </c>
      <c r="G20" s="118">
        <f t="shared" si="0"/>
        <v>2</v>
      </c>
      <c r="H20" s="118"/>
      <c r="I20" s="118"/>
      <c r="J20" s="118"/>
      <c r="K20" s="118"/>
      <c r="L20" s="118"/>
      <c r="M20" s="106"/>
      <c r="N20" s="108"/>
      <c r="O20" s="103"/>
    </row>
    <row r="21" spans="1:15" ht="12.75">
      <c r="A21" s="1"/>
      <c r="B21" s="1"/>
      <c r="C21" s="1">
        <f t="shared" si="1"/>
        <v>5</v>
      </c>
      <c r="D21" s="1"/>
      <c r="E21" s="52">
        <v>86000</v>
      </c>
      <c r="F21" s="52">
        <v>136793</v>
      </c>
      <c r="G21" s="118">
        <f t="shared" si="0"/>
        <v>1.5906162790697675</v>
      </c>
      <c r="H21" s="118"/>
      <c r="I21" s="118"/>
      <c r="J21" s="118"/>
      <c r="K21" s="118"/>
      <c r="L21" s="118"/>
      <c r="M21" s="106"/>
      <c r="N21" s="108"/>
      <c r="O21" s="103"/>
    </row>
    <row r="22" spans="1:15" ht="12.75">
      <c r="A22" s="1"/>
      <c r="B22" s="1"/>
      <c r="C22" s="1">
        <f t="shared" si="1"/>
        <v>6</v>
      </c>
      <c r="D22" s="1"/>
      <c r="E22" s="52">
        <v>100000</v>
      </c>
      <c r="F22" s="52">
        <v>51000</v>
      </c>
      <c r="G22" s="118">
        <f t="shared" si="0"/>
        <v>0.51</v>
      </c>
      <c r="H22" s="118"/>
      <c r="I22" s="118"/>
      <c r="J22" s="118"/>
      <c r="K22" s="118"/>
      <c r="L22" s="118"/>
      <c r="M22" s="106"/>
      <c r="N22" s="108"/>
      <c r="O22" s="103"/>
    </row>
    <row r="23" spans="1:15" ht="12.75">
      <c r="A23" s="1"/>
      <c r="B23" s="1"/>
      <c r="C23" s="1">
        <f t="shared" si="1"/>
        <v>7</v>
      </c>
      <c r="D23" s="1"/>
      <c r="E23" s="52">
        <v>120000</v>
      </c>
      <c r="F23" s="52">
        <v>50588</v>
      </c>
      <c r="G23" s="118">
        <f t="shared" si="0"/>
        <v>0.42156666666666665</v>
      </c>
      <c r="H23" s="118"/>
      <c r="I23" s="118"/>
      <c r="J23" s="118"/>
      <c r="K23" s="118"/>
      <c r="L23" s="118"/>
      <c r="M23" s="106"/>
      <c r="N23" s="108"/>
      <c r="O23" s="103"/>
    </row>
    <row r="24" spans="1:15" ht="12.75">
      <c r="A24" s="1"/>
      <c r="B24" s="1"/>
      <c r="C24" s="1">
        <f t="shared" si="1"/>
        <v>8</v>
      </c>
      <c r="D24" s="1"/>
      <c r="E24" s="52"/>
      <c r="F24" s="52"/>
      <c r="G24" s="118"/>
      <c r="H24" s="118"/>
      <c r="I24" s="118"/>
      <c r="J24" s="118"/>
      <c r="K24" s="118"/>
      <c r="L24" s="118"/>
      <c r="M24" s="106"/>
      <c r="N24" s="108"/>
      <c r="O24" s="103"/>
    </row>
    <row r="25" spans="1:15" ht="12.75">
      <c r="A25" s="1"/>
      <c r="B25" s="1"/>
      <c r="C25" s="1">
        <f t="shared" si="1"/>
        <v>9</v>
      </c>
      <c r="D25" s="1"/>
      <c r="E25" s="52"/>
      <c r="F25" s="52"/>
      <c r="G25" s="118"/>
      <c r="H25" s="118"/>
      <c r="I25" s="118"/>
      <c r="J25" s="118"/>
      <c r="K25" s="118"/>
      <c r="L25" s="118"/>
      <c r="M25" s="106"/>
      <c r="N25" s="108"/>
      <c r="O25" s="103"/>
    </row>
    <row r="26" spans="1:15" ht="12.75">
      <c r="A26" s="1"/>
      <c r="B26" s="1"/>
      <c r="C26" s="1">
        <f t="shared" si="1"/>
        <v>10</v>
      </c>
      <c r="D26" s="1"/>
      <c r="E26" s="52"/>
      <c r="F26" s="52"/>
      <c r="G26" s="118"/>
      <c r="H26" s="118"/>
      <c r="I26" s="118"/>
      <c r="J26" s="118"/>
      <c r="K26" s="118"/>
      <c r="L26" s="118"/>
      <c r="M26" s="106"/>
      <c r="N26" s="108"/>
      <c r="O26" s="103"/>
    </row>
    <row r="27" spans="1:15" ht="12.75">
      <c r="A27" s="1"/>
      <c r="B27" s="1"/>
      <c r="C27" s="1">
        <f t="shared" si="1"/>
        <v>11</v>
      </c>
      <c r="D27" s="1"/>
      <c r="E27" s="52"/>
      <c r="F27" s="52"/>
      <c r="G27" s="118"/>
      <c r="H27" s="118"/>
      <c r="I27" s="118"/>
      <c r="J27" s="118"/>
      <c r="K27" s="118"/>
      <c r="L27" s="118"/>
      <c r="M27" s="106"/>
      <c r="N27" s="108"/>
      <c r="O27" s="103"/>
    </row>
    <row r="28" spans="1:15" ht="12.75">
      <c r="A28" s="1"/>
      <c r="B28" s="1"/>
      <c r="C28" s="1">
        <f t="shared" si="1"/>
        <v>12</v>
      </c>
      <c r="D28" s="1"/>
      <c r="E28" s="52"/>
      <c r="F28" s="52"/>
      <c r="G28" s="118"/>
      <c r="H28" s="118"/>
      <c r="I28" s="118"/>
      <c r="J28" s="118"/>
      <c r="K28" s="118"/>
      <c r="L28" s="118"/>
      <c r="M28" s="106"/>
      <c r="N28" s="108"/>
      <c r="O28" s="103"/>
    </row>
    <row r="29" spans="1:15" ht="12.75">
      <c r="A29" s="1"/>
      <c r="B29" s="1"/>
      <c r="C29" s="1">
        <f t="shared" si="1"/>
        <v>13</v>
      </c>
      <c r="D29" s="1"/>
      <c r="E29" s="52"/>
      <c r="F29" s="52"/>
      <c r="G29" s="118"/>
      <c r="H29" s="118"/>
      <c r="I29" s="118"/>
      <c r="J29" s="118"/>
      <c r="K29" s="118"/>
      <c r="L29" s="118"/>
      <c r="M29" s="106"/>
      <c r="N29" s="108"/>
      <c r="O29" s="103"/>
    </row>
    <row r="30" spans="1:15" ht="12.75">
      <c r="A30" s="1"/>
      <c r="B30" s="1"/>
      <c r="C30" s="1">
        <f t="shared" si="1"/>
        <v>14</v>
      </c>
      <c r="D30" s="1"/>
      <c r="E30" s="52"/>
      <c r="F30" s="52"/>
      <c r="G30" s="118"/>
      <c r="H30" s="118"/>
      <c r="I30" s="118"/>
      <c r="J30" s="118"/>
      <c r="K30" s="118"/>
      <c r="L30" s="118"/>
      <c r="M30" s="106"/>
      <c r="N30" s="108"/>
      <c r="O30" s="103"/>
    </row>
    <row r="31" spans="1:15" ht="12.75">
      <c r="A31" s="1"/>
      <c r="B31" s="1"/>
      <c r="C31" s="1">
        <f t="shared" si="1"/>
        <v>15</v>
      </c>
      <c r="D31" s="1"/>
      <c r="E31" s="52"/>
      <c r="F31" s="52"/>
      <c r="G31" s="118"/>
      <c r="H31" s="118"/>
      <c r="I31" s="118"/>
      <c r="J31" s="118"/>
      <c r="K31" s="118"/>
      <c r="L31" s="118"/>
      <c r="M31" s="106"/>
      <c r="N31" s="108"/>
      <c r="O31" s="103"/>
    </row>
    <row r="32" spans="1:15" ht="12.75">
      <c r="A32" s="1"/>
      <c r="B32" s="1"/>
      <c r="C32" s="1">
        <f t="shared" si="1"/>
        <v>16</v>
      </c>
      <c r="D32" s="1"/>
      <c r="E32" s="52"/>
      <c r="F32" s="52"/>
      <c r="G32" s="118"/>
      <c r="H32" s="118"/>
      <c r="I32" s="118"/>
      <c r="J32" s="118"/>
      <c r="K32" s="118"/>
      <c r="L32" s="118"/>
      <c r="M32" s="106"/>
      <c r="N32" s="108"/>
      <c r="O32" s="103"/>
    </row>
    <row r="33" spans="1:15" ht="12.75">
      <c r="A33" s="1"/>
      <c r="B33" s="1"/>
      <c r="C33" s="1"/>
      <c r="D33" s="1"/>
      <c r="E33" s="4"/>
      <c r="F33" s="4"/>
      <c r="G33" s="118"/>
      <c r="H33" s="118"/>
      <c r="I33" s="118"/>
      <c r="J33" s="118"/>
      <c r="K33" s="118"/>
      <c r="L33" s="118"/>
      <c r="M33" s="107"/>
      <c r="N33" s="108"/>
      <c r="O33" s="103"/>
    </row>
    <row r="34" spans="1:15" ht="48.75" customHeight="1">
      <c r="A34" s="1"/>
      <c r="B34" s="1"/>
      <c r="C34" s="1"/>
      <c r="D34" s="1"/>
      <c r="E34" s="39" t="s">
        <v>106</v>
      </c>
      <c r="F34" s="6" t="s">
        <v>26</v>
      </c>
      <c r="G34" s="121" t="s">
        <v>53</v>
      </c>
      <c r="H34" s="104"/>
      <c r="I34" s="104"/>
      <c r="J34" s="104"/>
      <c r="K34" s="122">
        <f>G35/1</f>
        <v>148.79286460135367</v>
      </c>
      <c r="L34" s="123"/>
      <c r="M34" s="104">
        <v>0.15</v>
      </c>
      <c r="N34" s="104">
        <f>IF(K34&gt;30,3,IF(K34&gt;10,1,0))</f>
        <v>3</v>
      </c>
      <c r="O34" s="103"/>
    </row>
    <row r="35" spans="1:15" ht="25.5">
      <c r="A35" s="1"/>
      <c r="B35" s="1"/>
      <c r="C35" s="12" t="s">
        <v>50</v>
      </c>
      <c r="D35" s="1"/>
      <c r="E35" s="7">
        <v>1760795</v>
      </c>
      <c r="F35" s="7">
        <v>1183386.72</v>
      </c>
      <c r="G35" s="126">
        <f>SUM(E35/F35)*100</f>
        <v>148.79286460135367</v>
      </c>
      <c r="H35" s="127"/>
      <c r="I35" s="127"/>
      <c r="J35" s="128"/>
      <c r="K35" s="124"/>
      <c r="L35" s="125"/>
      <c r="M35" s="104"/>
      <c r="N35" s="104"/>
      <c r="O35" s="103"/>
    </row>
    <row r="36" spans="1:15" ht="12.75">
      <c r="A36" s="1"/>
      <c r="B36" s="1"/>
      <c r="C36" s="1"/>
      <c r="D36" s="1"/>
      <c r="E36" s="8"/>
      <c r="F36" s="8"/>
      <c r="G36" s="129" t="s">
        <v>54</v>
      </c>
      <c r="H36" s="130"/>
      <c r="I36" s="130"/>
      <c r="J36" s="130"/>
      <c r="K36" s="131">
        <v>1</v>
      </c>
      <c r="L36" s="132"/>
      <c r="M36" s="135">
        <v>0.1</v>
      </c>
      <c r="N36" s="135">
        <f>IF(K36=1,3)</f>
        <v>3</v>
      </c>
      <c r="O36" s="103"/>
    </row>
    <row r="37" spans="1:15" ht="12.75">
      <c r="A37" s="1"/>
      <c r="B37" s="1"/>
      <c r="C37" s="1"/>
      <c r="D37" s="1"/>
      <c r="E37" s="8">
        <v>1</v>
      </c>
      <c r="F37" s="8">
        <v>1</v>
      </c>
      <c r="G37" s="136">
        <v>1</v>
      </c>
      <c r="H37" s="137"/>
      <c r="I37" s="137"/>
      <c r="J37" s="138"/>
      <c r="K37" s="133"/>
      <c r="L37" s="134"/>
      <c r="M37" s="135"/>
      <c r="N37" s="135"/>
      <c r="O37" s="103"/>
    </row>
    <row r="38" spans="1:15" ht="12.75">
      <c r="A38" s="1"/>
      <c r="B38" s="1"/>
      <c r="C38" s="1"/>
      <c r="D38" s="1"/>
      <c r="E38" s="10"/>
      <c r="F38" s="10"/>
      <c r="G38" s="139" t="s">
        <v>55</v>
      </c>
      <c r="H38" s="140"/>
      <c r="I38" s="140"/>
      <c r="J38" s="140"/>
      <c r="K38" s="141">
        <f>G39</f>
        <v>1.2041201725311914</v>
      </c>
      <c r="L38" s="142"/>
      <c r="M38" s="145">
        <v>0.35</v>
      </c>
      <c r="N38" s="147">
        <f>IF(K38&lt;1,3,IF(K38=1,1,0))</f>
        <v>0</v>
      </c>
      <c r="O38" s="103"/>
    </row>
    <row r="39" spans="1:15" ht="12.75">
      <c r="A39" s="1"/>
      <c r="B39" s="1"/>
      <c r="C39" s="1" t="s">
        <v>60</v>
      </c>
      <c r="D39" s="1"/>
      <c r="E39" s="13"/>
      <c r="F39" s="13"/>
      <c r="G39" s="149">
        <f>AVERAGE(G40:J55)</f>
        <v>1.2041201725311914</v>
      </c>
      <c r="H39" s="150"/>
      <c r="I39" s="150"/>
      <c r="J39" s="151"/>
      <c r="K39" s="143"/>
      <c r="L39" s="144"/>
      <c r="M39" s="146"/>
      <c r="N39" s="148"/>
      <c r="O39" s="103"/>
    </row>
    <row r="40" spans="1:15" ht="12.75">
      <c r="A40" s="1"/>
      <c r="B40" s="1"/>
      <c r="C40" s="1">
        <v>1</v>
      </c>
      <c r="D40" s="1"/>
      <c r="E40" s="13"/>
      <c r="F40" s="13"/>
      <c r="G40" s="149">
        <f aca="true" t="shared" si="2" ref="G40:G46">SUM(G17/G4)</f>
        <v>2.5000043</v>
      </c>
      <c r="H40" s="150"/>
      <c r="I40" s="150"/>
      <c r="J40" s="151"/>
      <c r="K40" s="143"/>
      <c r="L40" s="144"/>
      <c r="M40" s="146"/>
      <c r="N40" s="148"/>
      <c r="O40" s="103"/>
    </row>
    <row r="41" spans="1:15" ht="12.75">
      <c r="A41" s="1"/>
      <c r="B41" s="1"/>
      <c r="C41" s="1">
        <f>SUM(C40+1)</f>
        <v>2</v>
      </c>
      <c r="D41" s="1"/>
      <c r="E41" s="13"/>
      <c r="F41" s="13"/>
      <c r="G41" s="149">
        <f t="shared" si="2"/>
        <v>0.44200005918367347</v>
      </c>
      <c r="H41" s="150"/>
      <c r="I41" s="150"/>
      <c r="J41" s="151"/>
      <c r="K41" s="143"/>
      <c r="L41" s="144"/>
      <c r="M41" s="146"/>
      <c r="N41" s="148"/>
      <c r="O41" s="103"/>
    </row>
    <row r="42" spans="1:15" ht="12.75">
      <c r="A42" s="1"/>
      <c r="B42" s="1"/>
      <c r="C42" s="1">
        <f aca="true" t="shared" si="3" ref="C42:C55">SUM(C41+1)</f>
        <v>3</v>
      </c>
      <c r="D42" s="1"/>
      <c r="E42" s="13"/>
      <c r="F42" s="13"/>
      <c r="G42" s="149">
        <f t="shared" si="2"/>
        <v>0.9646539027982326</v>
      </c>
      <c r="H42" s="150"/>
      <c r="I42" s="150"/>
      <c r="J42" s="151"/>
      <c r="K42" s="143"/>
      <c r="L42" s="144"/>
      <c r="M42" s="146"/>
      <c r="N42" s="148"/>
      <c r="O42" s="103"/>
    </row>
    <row r="43" spans="1:15" ht="12.75">
      <c r="A43" s="1"/>
      <c r="B43" s="1"/>
      <c r="C43" s="1">
        <f t="shared" si="3"/>
        <v>4</v>
      </c>
      <c r="D43" s="1"/>
      <c r="E43" s="13"/>
      <c r="F43" s="13"/>
      <c r="G43" s="149">
        <f t="shared" si="2"/>
        <v>2</v>
      </c>
      <c r="H43" s="150"/>
      <c r="I43" s="150"/>
      <c r="J43" s="151"/>
      <c r="K43" s="143"/>
      <c r="L43" s="144"/>
      <c r="M43" s="146"/>
      <c r="N43" s="148"/>
      <c r="O43" s="103"/>
    </row>
    <row r="44" spans="1:15" ht="12.75">
      <c r="A44" s="1"/>
      <c r="B44" s="1"/>
      <c r="C44" s="1">
        <f t="shared" si="3"/>
        <v>5</v>
      </c>
      <c r="D44" s="1"/>
      <c r="E44" s="13"/>
      <c r="F44" s="10"/>
      <c r="G44" s="149">
        <f t="shared" si="2"/>
        <v>1.5906162790697675</v>
      </c>
      <c r="H44" s="150"/>
      <c r="I44" s="150"/>
      <c r="J44" s="151"/>
      <c r="K44" s="143"/>
      <c r="L44" s="144"/>
      <c r="M44" s="146"/>
      <c r="N44" s="148"/>
      <c r="O44" s="103"/>
    </row>
    <row r="45" spans="1:15" ht="12.75">
      <c r="A45" s="1"/>
      <c r="B45" s="1"/>
      <c r="C45" s="1">
        <f t="shared" si="3"/>
        <v>6</v>
      </c>
      <c r="D45" s="1"/>
      <c r="E45" s="13"/>
      <c r="F45" s="13"/>
      <c r="G45" s="149">
        <f t="shared" si="2"/>
        <v>0.51</v>
      </c>
      <c r="H45" s="150"/>
      <c r="I45" s="150"/>
      <c r="J45" s="151"/>
      <c r="K45" s="143"/>
      <c r="L45" s="144"/>
      <c r="M45" s="146"/>
      <c r="N45" s="148"/>
      <c r="O45" s="103"/>
    </row>
    <row r="46" spans="1:15" ht="12.75">
      <c r="A46" s="1"/>
      <c r="B46" s="1"/>
      <c r="C46" s="1">
        <f t="shared" si="3"/>
        <v>7</v>
      </c>
      <c r="D46" s="1"/>
      <c r="E46" s="13"/>
      <c r="F46" s="13"/>
      <c r="G46" s="149">
        <f t="shared" si="2"/>
        <v>0.42156666666666665</v>
      </c>
      <c r="H46" s="150"/>
      <c r="I46" s="150"/>
      <c r="J46" s="151"/>
      <c r="K46" s="143"/>
      <c r="L46" s="144"/>
      <c r="M46" s="146"/>
      <c r="N46" s="148"/>
      <c r="O46" s="103"/>
    </row>
    <row r="47" spans="1:15" ht="12.75">
      <c r="A47" s="1"/>
      <c r="B47" s="1"/>
      <c r="C47" s="1">
        <f t="shared" si="3"/>
        <v>8</v>
      </c>
      <c r="D47" s="1"/>
      <c r="E47" s="13"/>
      <c r="F47" s="13"/>
      <c r="G47" s="149"/>
      <c r="H47" s="150"/>
      <c r="I47" s="150"/>
      <c r="J47" s="151"/>
      <c r="K47" s="143"/>
      <c r="L47" s="144"/>
      <c r="M47" s="146"/>
      <c r="N47" s="148"/>
      <c r="O47" s="103"/>
    </row>
    <row r="48" spans="1:15" ht="12.75">
      <c r="A48" s="1"/>
      <c r="B48" s="1"/>
      <c r="C48" s="1">
        <f t="shared" si="3"/>
        <v>9</v>
      </c>
      <c r="D48" s="1"/>
      <c r="E48" s="13"/>
      <c r="F48" s="13"/>
      <c r="G48" s="149"/>
      <c r="H48" s="150"/>
      <c r="I48" s="150"/>
      <c r="J48" s="151"/>
      <c r="K48" s="143"/>
      <c r="L48" s="144"/>
      <c r="M48" s="146"/>
      <c r="N48" s="148"/>
      <c r="O48" s="103"/>
    </row>
    <row r="49" spans="1:15" ht="12.75">
      <c r="A49" s="1"/>
      <c r="B49" s="1"/>
      <c r="C49" s="1">
        <f t="shared" si="3"/>
        <v>10</v>
      </c>
      <c r="D49" s="1"/>
      <c r="E49" s="13"/>
      <c r="F49" s="13"/>
      <c r="G49" s="149"/>
      <c r="H49" s="150"/>
      <c r="I49" s="150"/>
      <c r="J49" s="151"/>
      <c r="K49" s="143"/>
      <c r="L49" s="144"/>
      <c r="M49" s="146"/>
      <c r="N49" s="148"/>
      <c r="O49" s="103"/>
    </row>
    <row r="50" spans="1:15" ht="12.75">
      <c r="A50" s="1"/>
      <c r="B50" s="1"/>
      <c r="C50" s="1">
        <f t="shared" si="3"/>
        <v>11</v>
      </c>
      <c r="D50" s="1"/>
      <c r="E50" s="13"/>
      <c r="F50" s="10"/>
      <c r="G50" s="149"/>
      <c r="H50" s="150"/>
      <c r="I50" s="150"/>
      <c r="J50" s="151"/>
      <c r="K50" s="143"/>
      <c r="L50" s="144"/>
      <c r="M50" s="146"/>
      <c r="N50" s="148"/>
      <c r="O50" s="103"/>
    </row>
    <row r="51" spans="1:15" ht="12.75">
      <c r="A51" s="1"/>
      <c r="B51" s="1"/>
      <c r="C51" s="1">
        <f t="shared" si="3"/>
        <v>12</v>
      </c>
      <c r="D51" s="1"/>
      <c r="E51" s="13"/>
      <c r="F51" s="13"/>
      <c r="G51" s="149"/>
      <c r="H51" s="150"/>
      <c r="I51" s="150"/>
      <c r="J51" s="151"/>
      <c r="K51" s="143"/>
      <c r="L51" s="144"/>
      <c r="M51" s="146"/>
      <c r="N51" s="148"/>
      <c r="O51" s="103"/>
    </row>
    <row r="52" spans="1:15" ht="12.75">
      <c r="A52" s="1"/>
      <c r="B52" s="1"/>
      <c r="C52" s="1">
        <f t="shared" si="3"/>
        <v>13</v>
      </c>
      <c r="D52" s="1"/>
      <c r="E52" s="13"/>
      <c r="F52" s="13"/>
      <c r="G52" s="149"/>
      <c r="H52" s="150"/>
      <c r="I52" s="150"/>
      <c r="J52" s="151"/>
      <c r="K52" s="143"/>
      <c r="L52" s="144"/>
      <c r="M52" s="146"/>
      <c r="N52" s="148"/>
      <c r="O52" s="103"/>
    </row>
    <row r="53" spans="1:15" ht="12.75">
      <c r="A53" s="1"/>
      <c r="B53" s="1"/>
      <c r="C53" s="1">
        <f t="shared" si="3"/>
        <v>14</v>
      </c>
      <c r="D53" s="1"/>
      <c r="E53" s="13"/>
      <c r="F53" s="13"/>
      <c r="G53" s="149"/>
      <c r="H53" s="150"/>
      <c r="I53" s="150"/>
      <c r="J53" s="151"/>
      <c r="K53" s="143"/>
      <c r="L53" s="144"/>
      <c r="M53" s="146"/>
      <c r="N53" s="148"/>
      <c r="O53" s="103"/>
    </row>
    <row r="54" spans="1:15" ht="12.75">
      <c r="A54" s="1"/>
      <c r="B54" s="1"/>
      <c r="C54" s="1">
        <f t="shared" si="3"/>
        <v>15</v>
      </c>
      <c r="D54" s="1"/>
      <c r="E54" s="13"/>
      <c r="F54" s="13"/>
      <c r="G54" s="149"/>
      <c r="H54" s="150"/>
      <c r="I54" s="150"/>
      <c r="J54" s="151"/>
      <c r="K54" s="143"/>
      <c r="L54" s="144"/>
      <c r="M54" s="146"/>
      <c r="N54" s="148"/>
      <c r="O54" s="103"/>
    </row>
    <row r="55" spans="1:15" ht="12.75">
      <c r="A55" s="1"/>
      <c r="B55" s="1"/>
      <c r="C55" s="1">
        <f t="shared" si="3"/>
        <v>16</v>
      </c>
      <c r="D55" s="1"/>
      <c r="E55" s="13"/>
      <c r="F55" s="10"/>
      <c r="G55" s="149"/>
      <c r="H55" s="150"/>
      <c r="I55" s="150"/>
      <c r="J55" s="151"/>
      <c r="K55" s="154"/>
      <c r="L55" s="155"/>
      <c r="M55" s="156"/>
      <c r="N55" s="153"/>
      <c r="O55" s="152"/>
    </row>
  </sheetData>
  <mergeCells count="77">
    <mergeCell ref="A1:M1"/>
    <mergeCell ref="A2:A3"/>
    <mergeCell ref="B2:B3"/>
    <mergeCell ref="C2:C3"/>
    <mergeCell ref="D2:D3"/>
    <mergeCell ref="E2:F2"/>
    <mergeCell ref="G2:J2"/>
    <mergeCell ref="K2:L2"/>
    <mergeCell ref="G3:J3"/>
    <mergeCell ref="K3:L14"/>
    <mergeCell ref="M3:M14"/>
    <mergeCell ref="N3:N14"/>
    <mergeCell ref="O3:O55"/>
    <mergeCell ref="G4:J4"/>
    <mergeCell ref="G5:J5"/>
    <mergeCell ref="G6:J6"/>
    <mergeCell ref="G7:J7"/>
    <mergeCell ref="G8:J8"/>
    <mergeCell ref="G10:J10"/>
    <mergeCell ref="G11:J11"/>
    <mergeCell ref="G12:J12"/>
    <mergeCell ref="G13:J13"/>
    <mergeCell ref="G14:J14"/>
    <mergeCell ref="G15:J15"/>
    <mergeCell ref="K15:L33"/>
    <mergeCell ref="M15:M33"/>
    <mergeCell ref="N15:N33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32:J32"/>
    <mergeCell ref="G33:J33"/>
    <mergeCell ref="G34:J34"/>
    <mergeCell ref="G27:J27"/>
    <mergeCell ref="G28:J28"/>
    <mergeCell ref="G29:J29"/>
    <mergeCell ref="G30:J30"/>
    <mergeCell ref="K34:L35"/>
    <mergeCell ref="M34:M35"/>
    <mergeCell ref="N34:N35"/>
    <mergeCell ref="G35:J35"/>
    <mergeCell ref="K36:L37"/>
    <mergeCell ref="M36:M37"/>
    <mergeCell ref="N36:N37"/>
    <mergeCell ref="G37:J37"/>
    <mergeCell ref="M38:M55"/>
    <mergeCell ref="N38:N55"/>
    <mergeCell ref="G39:J39"/>
    <mergeCell ref="G40:J40"/>
    <mergeCell ref="G41:J41"/>
    <mergeCell ref="G42:J42"/>
    <mergeCell ref="G43:J43"/>
    <mergeCell ref="G44:J44"/>
    <mergeCell ref="G47:J47"/>
    <mergeCell ref="G48:J48"/>
    <mergeCell ref="G9:J9"/>
    <mergeCell ref="G53:J53"/>
    <mergeCell ref="G54:J54"/>
    <mergeCell ref="G55:J55"/>
    <mergeCell ref="G49:J49"/>
    <mergeCell ref="G50:J50"/>
    <mergeCell ref="G51:J51"/>
    <mergeCell ref="G52:J52"/>
    <mergeCell ref="G36:J36"/>
    <mergeCell ref="G31:J31"/>
    <mergeCell ref="G45:J45"/>
    <mergeCell ref="G46:J46"/>
    <mergeCell ref="G38:J38"/>
    <mergeCell ref="K38:L5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C41">
      <selection activeCell="A1" sqref="A1:M1"/>
    </sheetView>
  </sheetViews>
  <sheetFormatPr defaultColWidth="9.140625" defaultRowHeight="12.75"/>
  <cols>
    <col min="1" max="1" width="5.28125" style="0" customWidth="1"/>
    <col min="2" max="2" width="31.57421875" style="0" customWidth="1"/>
    <col min="3" max="3" width="27.57421875" style="0" customWidth="1"/>
    <col min="4" max="4" width="11.28125" style="0" customWidth="1"/>
    <col min="5" max="5" width="16.28125" style="0" customWidth="1"/>
    <col min="7" max="7" width="13.7109375" style="0" customWidth="1"/>
    <col min="8" max="8" width="11.140625" style="0" customWidth="1"/>
    <col min="9" max="9" width="17.421875" style="0" customWidth="1"/>
    <col min="15" max="15" width="18.8515625" style="0" customWidth="1"/>
  </cols>
  <sheetData>
    <row r="1" spans="1:13" ht="15.75" customHeight="1">
      <c r="A1" s="87" t="s">
        <v>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5" ht="57" customHeight="1">
      <c r="A2" s="88" t="s">
        <v>1</v>
      </c>
      <c r="B2" s="88" t="s">
        <v>8</v>
      </c>
      <c r="C2" s="88" t="s">
        <v>9</v>
      </c>
      <c r="D2" s="88" t="s">
        <v>10</v>
      </c>
      <c r="E2" s="88" t="s">
        <v>16</v>
      </c>
      <c r="F2" s="88"/>
      <c r="G2" s="89" t="s">
        <v>17</v>
      </c>
      <c r="H2" s="90"/>
      <c r="I2" s="90"/>
      <c r="J2" s="91"/>
      <c r="K2" s="92" t="s">
        <v>27</v>
      </c>
      <c r="L2" s="91"/>
      <c r="M2" s="9" t="s">
        <v>28</v>
      </c>
      <c r="N2" s="2" t="s">
        <v>3</v>
      </c>
      <c r="O2" s="2" t="s">
        <v>29</v>
      </c>
    </row>
    <row r="3" spans="1:15" ht="24.75" customHeight="1">
      <c r="A3" s="88"/>
      <c r="B3" s="88"/>
      <c r="C3" s="88"/>
      <c r="D3" s="88"/>
      <c r="E3" s="3" t="s">
        <v>11</v>
      </c>
      <c r="F3" s="3" t="s">
        <v>12</v>
      </c>
      <c r="G3" s="93" t="s">
        <v>51</v>
      </c>
      <c r="H3" s="94"/>
      <c r="I3" s="94"/>
      <c r="J3" s="95"/>
      <c r="K3" s="96">
        <f>AVERAGE(G4:J10)</f>
        <v>1.2251700680272108</v>
      </c>
      <c r="L3" s="97"/>
      <c r="M3" s="109">
        <v>0.2</v>
      </c>
      <c r="N3" s="112">
        <f>IF(K3&gt;1,3,0+IF(K3=1,1))</f>
        <v>3</v>
      </c>
      <c r="O3" s="102">
        <f>((M3*N3)+(M14*N14)+(M33*N33)+(M35*N35)+(M37*N37))</f>
        <v>1.55</v>
      </c>
    </row>
    <row r="4" spans="1:15" ht="90" customHeight="1" thickBot="1">
      <c r="A4" s="1">
        <v>1</v>
      </c>
      <c r="B4" s="30" t="s">
        <v>94</v>
      </c>
      <c r="C4" s="31" t="s">
        <v>95</v>
      </c>
      <c r="D4" s="14" t="s">
        <v>62</v>
      </c>
      <c r="E4" s="25">
        <v>6</v>
      </c>
      <c r="F4" s="25">
        <v>4</v>
      </c>
      <c r="G4" s="84">
        <f>SUM(((E4-F4)/E4+1))</f>
        <v>1.3333333333333333</v>
      </c>
      <c r="H4" s="85"/>
      <c r="I4" s="85"/>
      <c r="J4" s="86"/>
      <c r="K4" s="98"/>
      <c r="L4" s="99"/>
      <c r="M4" s="110"/>
      <c r="N4" s="113"/>
      <c r="O4" s="103"/>
    </row>
    <row r="5" spans="1:15" ht="104.25" customHeight="1">
      <c r="A5" s="34"/>
      <c r="B5" s="35"/>
      <c r="C5" s="36" t="s">
        <v>96</v>
      </c>
      <c r="D5" s="14" t="s">
        <v>105</v>
      </c>
      <c r="E5" s="25">
        <v>0.5</v>
      </c>
      <c r="F5" s="25">
        <v>0.1</v>
      </c>
      <c r="G5" s="84">
        <f>SUM(((E5-F5)/E5+1))</f>
        <v>1.8</v>
      </c>
      <c r="H5" s="85"/>
      <c r="I5" s="85"/>
      <c r="J5" s="86"/>
      <c r="K5" s="98"/>
      <c r="L5" s="99"/>
      <c r="M5" s="110"/>
      <c r="N5" s="113"/>
      <c r="O5" s="103"/>
    </row>
    <row r="6" spans="1:15" ht="78.75" customHeight="1">
      <c r="A6" s="34">
        <v>2</v>
      </c>
      <c r="B6" s="37" t="s">
        <v>97</v>
      </c>
      <c r="C6" s="31" t="s">
        <v>98</v>
      </c>
      <c r="D6" s="29" t="s">
        <v>105</v>
      </c>
      <c r="E6" s="26">
        <v>50</v>
      </c>
      <c r="F6" s="26">
        <v>50</v>
      </c>
      <c r="G6" s="84">
        <f>SUM(F6/E6)</f>
        <v>1</v>
      </c>
      <c r="H6" s="85"/>
      <c r="I6" s="85"/>
      <c r="J6" s="86"/>
      <c r="K6" s="98"/>
      <c r="L6" s="99"/>
      <c r="M6" s="110"/>
      <c r="N6" s="113"/>
      <c r="O6" s="103"/>
    </row>
    <row r="7" spans="1:15" ht="50.25" customHeight="1">
      <c r="A7" s="34">
        <v>3</v>
      </c>
      <c r="B7" s="37" t="s">
        <v>99</v>
      </c>
      <c r="C7" s="31" t="s">
        <v>100</v>
      </c>
      <c r="D7" s="28" t="s">
        <v>62</v>
      </c>
      <c r="E7" s="26">
        <v>7</v>
      </c>
      <c r="F7" s="26">
        <v>6</v>
      </c>
      <c r="G7" s="84">
        <f>SUM(((E7-F7)/E7+1))</f>
        <v>1.1428571428571428</v>
      </c>
      <c r="H7" s="85"/>
      <c r="I7" s="85"/>
      <c r="J7" s="86"/>
      <c r="K7" s="98"/>
      <c r="L7" s="99"/>
      <c r="M7" s="110"/>
      <c r="N7" s="113"/>
      <c r="O7" s="103"/>
    </row>
    <row r="8" spans="1:15" ht="77.25" thickBot="1">
      <c r="A8" s="34">
        <f>SUM(A7+1)</f>
        <v>4</v>
      </c>
      <c r="B8" s="30" t="s">
        <v>101</v>
      </c>
      <c r="C8" s="38" t="s">
        <v>102</v>
      </c>
      <c r="D8" s="28" t="s">
        <v>105</v>
      </c>
      <c r="E8" s="26">
        <v>0.5</v>
      </c>
      <c r="F8" s="26">
        <v>0.5</v>
      </c>
      <c r="G8" s="84">
        <f>F8/E8</f>
        <v>1</v>
      </c>
      <c r="H8" s="85"/>
      <c r="I8" s="85"/>
      <c r="J8" s="86"/>
      <c r="K8" s="98"/>
      <c r="L8" s="99"/>
      <c r="M8" s="110"/>
      <c r="N8" s="113"/>
      <c r="O8" s="103"/>
    </row>
    <row r="9" spans="1:15" ht="13.5" thickBot="1">
      <c r="A9" s="34">
        <f>SUM(A8+1)</f>
        <v>5</v>
      </c>
      <c r="B9" s="30"/>
      <c r="C9" s="32" t="s">
        <v>104</v>
      </c>
      <c r="D9" s="28" t="s">
        <v>62</v>
      </c>
      <c r="E9" s="26">
        <v>60</v>
      </c>
      <c r="F9" s="26">
        <v>78</v>
      </c>
      <c r="G9" s="84">
        <f>F9/E9</f>
        <v>1.3</v>
      </c>
      <c r="H9" s="85"/>
      <c r="I9" s="85"/>
      <c r="J9" s="86"/>
      <c r="K9" s="98"/>
      <c r="L9" s="99"/>
      <c r="M9" s="110"/>
      <c r="N9" s="113"/>
      <c r="O9" s="103"/>
    </row>
    <row r="10" spans="1:15" ht="13.5" thickBot="1">
      <c r="A10" s="34"/>
      <c r="B10" s="30"/>
      <c r="C10" s="32" t="s">
        <v>103</v>
      </c>
      <c r="D10" s="28" t="s">
        <v>62</v>
      </c>
      <c r="E10" s="26">
        <v>10</v>
      </c>
      <c r="F10" s="26">
        <v>10</v>
      </c>
      <c r="G10" s="84">
        <f>F10/E10</f>
        <v>1</v>
      </c>
      <c r="H10" s="85"/>
      <c r="I10" s="85"/>
      <c r="J10" s="86"/>
      <c r="K10" s="98"/>
      <c r="L10" s="99"/>
      <c r="M10" s="110"/>
      <c r="N10" s="113"/>
      <c r="O10" s="103"/>
    </row>
    <row r="11" spans="1:15" ht="13.5" thickBot="1">
      <c r="A11" s="34"/>
      <c r="B11" s="30"/>
      <c r="C11" s="32"/>
      <c r="D11" s="29"/>
      <c r="E11" s="26"/>
      <c r="F11" s="26"/>
      <c r="G11" s="84"/>
      <c r="H11" s="85"/>
      <c r="I11" s="85"/>
      <c r="J11" s="86"/>
      <c r="K11" s="98"/>
      <c r="L11" s="99"/>
      <c r="M11" s="110"/>
      <c r="N11" s="113"/>
      <c r="O11" s="103"/>
    </row>
    <row r="12" spans="1:15" ht="12.75">
      <c r="A12" s="1"/>
      <c r="B12" s="33"/>
      <c r="C12" s="32"/>
      <c r="D12" s="21"/>
      <c r="E12" s="26"/>
      <c r="F12" s="26"/>
      <c r="G12" s="84"/>
      <c r="H12" s="85"/>
      <c r="I12" s="85"/>
      <c r="J12" s="86"/>
      <c r="K12" s="98"/>
      <c r="L12" s="99"/>
      <c r="M12" s="110"/>
      <c r="N12" s="113"/>
      <c r="O12" s="103"/>
    </row>
    <row r="13" spans="1:15" ht="12.75">
      <c r="A13" s="1"/>
      <c r="B13" s="1"/>
      <c r="C13" s="1"/>
      <c r="D13" s="1"/>
      <c r="E13" s="4"/>
      <c r="F13" s="4"/>
      <c r="G13" s="115"/>
      <c r="H13" s="116"/>
      <c r="I13" s="116"/>
      <c r="J13" s="117"/>
      <c r="K13" s="100"/>
      <c r="L13" s="101"/>
      <c r="M13" s="111"/>
      <c r="N13" s="114"/>
      <c r="O13" s="103"/>
    </row>
    <row r="14" spans="1:15" ht="27" customHeight="1">
      <c r="A14" s="1"/>
      <c r="B14" s="1"/>
      <c r="C14" s="1"/>
      <c r="D14" s="1"/>
      <c r="E14" s="5" t="s">
        <v>11</v>
      </c>
      <c r="F14" s="5" t="s">
        <v>12</v>
      </c>
      <c r="G14" s="93" t="s">
        <v>52</v>
      </c>
      <c r="H14" s="119"/>
      <c r="I14" s="119"/>
      <c r="J14" s="120"/>
      <c r="K14" s="118">
        <f>(G15)/1</f>
        <v>1</v>
      </c>
      <c r="L14" s="118"/>
      <c r="M14" s="105">
        <v>0.2</v>
      </c>
      <c r="N14" s="108">
        <f>IF(K14&lt;1,3,IF(K14=1,1,0))</f>
        <v>1</v>
      </c>
      <c r="O14" s="103"/>
    </row>
    <row r="15" spans="1:15" ht="38.25">
      <c r="A15" s="1"/>
      <c r="B15" s="1"/>
      <c r="C15" s="12" t="s">
        <v>59</v>
      </c>
      <c r="D15" s="1" t="s">
        <v>49</v>
      </c>
      <c r="E15" s="4">
        <v>514.29</v>
      </c>
      <c r="F15" s="4">
        <v>514.29</v>
      </c>
      <c r="G15" s="118">
        <f>F15/E15</f>
        <v>1</v>
      </c>
      <c r="H15" s="118"/>
      <c r="I15" s="118"/>
      <c r="J15" s="118"/>
      <c r="K15" s="118"/>
      <c r="L15" s="118"/>
      <c r="M15" s="106"/>
      <c r="N15" s="108"/>
      <c r="O15" s="103"/>
    </row>
    <row r="16" spans="1:15" ht="12.75">
      <c r="A16" s="1"/>
      <c r="B16" s="1"/>
      <c r="C16" s="1">
        <v>1</v>
      </c>
      <c r="D16" s="1"/>
      <c r="E16" s="4">
        <v>514.29</v>
      </c>
      <c r="F16" s="4">
        <v>856.627</v>
      </c>
      <c r="G16" s="118">
        <f>F16/E16</f>
        <v>1.6656497306966886</v>
      </c>
      <c r="H16" s="118"/>
      <c r="I16" s="118"/>
      <c r="J16" s="118"/>
      <c r="K16" s="118"/>
      <c r="L16" s="118"/>
      <c r="M16" s="106"/>
      <c r="N16" s="108"/>
      <c r="O16" s="103"/>
    </row>
    <row r="17" spans="1:15" ht="12.75">
      <c r="A17" s="1"/>
      <c r="B17" s="1"/>
      <c r="C17" s="1">
        <f>SUM(C16+1)</f>
        <v>2</v>
      </c>
      <c r="D17" s="1"/>
      <c r="E17" s="4"/>
      <c r="F17" s="4"/>
      <c r="G17" s="118"/>
      <c r="H17" s="118"/>
      <c r="I17" s="118"/>
      <c r="J17" s="118"/>
      <c r="K17" s="118"/>
      <c r="L17" s="118"/>
      <c r="M17" s="106"/>
      <c r="N17" s="108"/>
      <c r="O17" s="103"/>
    </row>
    <row r="18" spans="1:15" ht="12.75">
      <c r="A18" s="1"/>
      <c r="B18" s="1"/>
      <c r="C18" s="1">
        <f aca="true" t="shared" si="0" ref="C18:C31">SUM(C17+1)</f>
        <v>3</v>
      </c>
      <c r="D18" s="1"/>
      <c r="E18" s="4"/>
      <c r="F18" s="4"/>
      <c r="G18" s="118"/>
      <c r="H18" s="118"/>
      <c r="I18" s="118"/>
      <c r="J18" s="118"/>
      <c r="K18" s="118"/>
      <c r="L18" s="118"/>
      <c r="M18" s="106"/>
      <c r="N18" s="108"/>
      <c r="O18" s="103"/>
    </row>
    <row r="19" spans="1:15" ht="12.75">
      <c r="A19" s="1"/>
      <c r="B19" s="1"/>
      <c r="C19" s="1">
        <f t="shared" si="0"/>
        <v>4</v>
      </c>
      <c r="D19" s="1"/>
      <c r="E19" s="4"/>
      <c r="F19" s="4"/>
      <c r="G19" s="118"/>
      <c r="H19" s="118"/>
      <c r="I19" s="118"/>
      <c r="J19" s="118"/>
      <c r="K19" s="118"/>
      <c r="L19" s="118"/>
      <c r="M19" s="106"/>
      <c r="N19" s="108"/>
      <c r="O19" s="103"/>
    </row>
    <row r="20" spans="1:15" ht="12.75">
      <c r="A20" s="1"/>
      <c r="B20" s="1"/>
      <c r="C20" s="1">
        <f t="shared" si="0"/>
        <v>5</v>
      </c>
      <c r="D20" s="1"/>
      <c r="E20" s="4"/>
      <c r="F20" s="4"/>
      <c r="G20" s="118"/>
      <c r="H20" s="118"/>
      <c r="I20" s="118"/>
      <c r="J20" s="118"/>
      <c r="K20" s="118"/>
      <c r="L20" s="118"/>
      <c r="M20" s="106"/>
      <c r="N20" s="108"/>
      <c r="O20" s="103"/>
    </row>
    <row r="21" spans="1:15" ht="12.75">
      <c r="A21" s="1"/>
      <c r="B21" s="1"/>
      <c r="C21" s="1">
        <f t="shared" si="0"/>
        <v>6</v>
      </c>
      <c r="D21" s="1"/>
      <c r="E21" s="4"/>
      <c r="F21" s="4"/>
      <c r="G21" s="118"/>
      <c r="H21" s="118"/>
      <c r="I21" s="118"/>
      <c r="J21" s="118"/>
      <c r="K21" s="118"/>
      <c r="L21" s="118"/>
      <c r="M21" s="106"/>
      <c r="N21" s="108"/>
      <c r="O21" s="103"/>
    </row>
    <row r="22" spans="1:15" ht="12.75">
      <c r="A22" s="1"/>
      <c r="B22" s="1"/>
      <c r="C22" s="1">
        <f t="shared" si="0"/>
        <v>7</v>
      </c>
      <c r="D22" s="1"/>
      <c r="E22" s="4"/>
      <c r="F22" s="4"/>
      <c r="G22" s="118"/>
      <c r="H22" s="118"/>
      <c r="I22" s="118"/>
      <c r="J22" s="118"/>
      <c r="K22" s="118"/>
      <c r="L22" s="118"/>
      <c r="M22" s="106"/>
      <c r="N22" s="108"/>
      <c r="O22" s="103"/>
    </row>
    <row r="23" spans="1:15" ht="12.75">
      <c r="A23" s="1"/>
      <c r="B23" s="1"/>
      <c r="C23" s="1">
        <f t="shared" si="0"/>
        <v>8</v>
      </c>
      <c r="D23" s="1"/>
      <c r="E23" s="4"/>
      <c r="F23" s="4"/>
      <c r="G23" s="118"/>
      <c r="H23" s="118"/>
      <c r="I23" s="118"/>
      <c r="J23" s="118"/>
      <c r="K23" s="118"/>
      <c r="L23" s="118"/>
      <c r="M23" s="106"/>
      <c r="N23" s="108"/>
      <c r="O23" s="103"/>
    </row>
    <row r="24" spans="1:15" ht="12.75">
      <c r="A24" s="1"/>
      <c r="B24" s="1"/>
      <c r="C24" s="1">
        <f t="shared" si="0"/>
        <v>9</v>
      </c>
      <c r="D24" s="1"/>
      <c r="E24" s="4"/>
      <c r="F24" s="4"/>
      <c r="G24" s="118"/>
      <c r="H24" s="118"/>
      <c r="I24" s="118"/>
      <c r="J24" s="118"/>
      <c r="K24" s="118"/>
      <c r="L24" s="118"/>
      <c r="M24" s="106"/>
      <c r="N24" s="108"/>
      <c r="O24" s="103"/>
    </row>
    <row r="25" spans="1:15" ht="12.75">
      <c r="A25" s="1"/>
      <c r="B25" s="1"/>
      <c r="C25" s="1">
        <f t="shared" si="0"/>
        <v>10</v>
      </c>
      <c r="D25" s="1"/>
      <c r="E25" s="4"/>
      <c r="F25" s="4"/>
      <c r="G25" s="118"/>
      <c r="H25" s="118"/>
      <c r="I25" s="118"/>
      <c r="J25" s="118"/>
      <c r="K25" s="118"/>
      <c r="L25" s="118"/>
      <c r="M25" s="106"/>
      <c r="N25" s="108"/>
      <c r="O25" s="103"/>
    </row>
    <row r="26" spans="1:15" ht="12.75">
      <c r="A26" s="1"/>
      <c r="B26" s="1"/>
      <c r="C26" s="1">
        <f t="shared" si="0"/>
        <v>11</v>
      </c>
      <c r="D26" s="1"/>
      <c r="E26" s="4"/>
      <c r="F26" s="4"/>
      <c r="G26" s="118"/>
      <c r="H26" s="118"/>
      <c r="I26" s="118"/>
      <c r="J26" s="118"/>
      <c r="K26" s="118"/>
      <c r="L26" s="118"/>
      <c r="M26" s="106"/>
      <c r="N26" s="108"/>
      <c r="O26" s="103"/>
    </row>
    <row r="27" spans="1:15" ht="12.75">
      <c r="A27" s="1"/>
      <c r="B27" s="1"/>
      <c r="C27" s="1">
        <f t="shared" si="0"/>
        <v>12</v>
      </c>
      <c r="D27" s="1"/>
      <c r="E27" s="4"/>
      <c r="F27" s="4"/>
      <c r="G27" s="118"/>
      <c r="H27" s="118"/>
      <c r="I27" s="118"/>
      <c r="J27" s="118"/>
      <c r="K27" s="118"/>
      <c r="L27" s="118"/>
      <c r="M27" s="106"/>
      <c r="N27" s="108"/>
      <c r="O27" s="103"/>
    </row>
    <row r="28" spans="1:15" ht="12.75">
      <c r="A28" s="1"/>
      <c r="B28" s="1"/>
      <c r="C28" s="1">
        <f t="shared" si="0"/>
        <v>13</v>
      </c>
      <c r="D28" s="1"/>
      <c r="E28" s="4"/>
      <c r="F28" s="4"/>
      <c r="G28" s="118"/>
      <c r="H28" s="118"/>
      <c r="I28" s="118"/>
      <c r="J28" s="118"/>
      <c r="K28" s="118"/>
      <c r="L28" s="118"/>
      <c r="M28" s="106"/>
      <c r="N28" s="108"/>
      <c r="O28" s="103"/>
    </row>
    <row r="29" spans="1:15" ht="12.75">
      <c r="A29" s="1"/>
      <c r="B29" s="1"/>
      <c r="C29" s="1">
        <f t="shared" si="0"/>
        <v>14</v>
      </c>
      <c r="D29" s="1"/>
      <c r="E29" s="4"/>
      <c r="F29" s="4"/>
      <c r="G29" s="118"/>
      <c r="H29" s="118"/>
      <c r="I29" s="118"/>
      <c r="J29" s="118"/>
      <c r="K29" s="118"/>
      <c r="L29" s="118"/>
      <c r="M29" s="106"/>
      <c r="N29" s="108"/>
      <c r="O29" s="103"/>
    </row>
    <row r="30" spans="1:15" ht="12.75">
      <c r="A30" s="1"/>
      <c r="B30" s="1"/>
      <c r="C30" s="1">
        <f t="shared" si="0"/>
        <v>15</v>
      </c>
      <c r="D30" s="1"/>
      <c r="E30" s="4"/>
      <c r="F30" s="4"/>
      <c r="G30" s="118"/>
      <c r="H30" s="118"/>
      <c r="I30" s="118"/>
      <c r="J30" s="118"/>
      <c r="K30" s="118"/>
      <c r="L30" s="118"/>
      <c r="M30" s="106"/>
      <c r="N30" s="108"/>
      <c r="O30" s="103"/>
    </row>
    <row r="31" spans="1:15" ht="12.75">
      <c r="A31" s="1"/>
      <c r="B31" s="1"/>
      <c r="C31" s="1">
        <f t="shared" si="0"/>
        <v>16</v>
      </c>
      <c r="D31" s="1"/>
      <c r="E31" s="4"/>
      <c r="F31" s="4"/>
      <c r="G31" s="118"/>
      <c r="H31" s="118"/>
      <c r="I31" s="118"/>
      <c r="J31" s="118"/>
      <c r="K31" s="118"/>
      <c r="L31" s="118"/>
      <c r="M31" s="106"/>
      <c r="N31" s="108"/>
      <c r="O31" s="103"/>
    </row>
    <row r="32" spans="1:15" ht="12.75">
      <c r="A32" s="1"/>
      <c r="B32" s="1"/>
      <c r="C32" s="1"/>
      <c r="D32" s="1"/>
      <c r="E32" s="4"/>
      <c r="F32" s="4"/>
      <c r="G32" s="118"/>
      <c r="H32" s="118"/>
      <c r="I32" s="118"/>
      <c r="J32" s="118"/>
      <c r="K32" s="118"/>
      <c r="L32" s="118"/>
      <c r="M32" s="107"/>
      <c r="N32" s="108"/>
      <c r="O32" s="103"/>
    </row>
    <row r="33" spans="1:15" ht="48.75" customHeight="1">
      <c r="A33" s="1"/>
      <c r="B33" s="1"/>
      <c r="C33" s="1"/>
      <c r="D33" s="1"/>
      <c r="E33" s="39" t="s">
        <v>106</v>
      </c>
      <c r="F33" s="6" t="s">
        <v>26</v>
      </c>
      <c r="G33" s="121" t="s">
        <v>53</v>
      </c>
      <c r="H33" s="104"/>
      <c r="I33" s="104"/>
      <c r="J33" s="104"/>
      <c r="K33" s="122">
        <f>G34/1</f>
        <v>328.3135</v>
      </c>
      <c r="L33" s="123"/>
      <c r="M33" s="104">
        <v>0.15</v>
      </c>
      <c r="N33" s="104">
        <f>IF(K33&gt;30,3,IF(K33&gt;10,1,0))</f>
        <v>3</v>
      </c>
      <c r="O33" s="103"/>
    </row>
    <row r="34" spans="1:15" ht="25.5">
      <c r="A34" s="1"/>
      <c r="B34" s="1"/>
      <c r="C34" s="12" t="s">
        <v>50</v>
      </c>
      <c r="D34" s="1"/>
      <c r="E34" s="7">
        <f>SUM(F16-F34)</f>
        <v>656.627</v>
      </c>
      <c r="F34" s="7">
        <v>200</v>
      </c>
      <c r="G34" s="126">
        <f>SUM(E34/F34)*100</f>
        <v>328.3135</v>
      </c>
      <c r="H34" s="127"/>
      <c r="I34" s="127"/>
      <c r="J34" s="128"/>
      <c r="K34" s="124"/>
      <c r="L34" s="125"/>
      <c r="M34" s="104"/>
      <c r="N34" s="104"/>
      <c r="O34" s="103"/>
    </row>
    <row r="35" spans="1:15" ht="12.75">
      <c r="A35" s="1"/>
      <c r="B35" s="1"/>
      <c r="C35" s="1"/>
      <c r="D35" s="1"/>
      <c r="E35" s="8"/>
      <c r="F35" s="8"/>
      <c r="G35" s="129" t="s">
        <v>54</v>
      </c>
      <c r="H35" s="130"/>
      <c r="I35" s="130"/>
      <c r="J35" s="130"/>
      <c r="K35" s="131">
        <v>1</v>
      </c>
      <c r="L35" s="132"/>
      <c r="M35" s="135">
        <v>0.1</v>
      </c>
      <c r="N35" s="135">
        <f>IF(K35=1,3)</f>
        <v>3</v>
      </c>
      <c r="O35" s="103"/>
    </row>
    <row r="36" spans="1:15" ht="12.75">
      <c r="A36" s="1"/>
      <c r="B36" s="1"/>
      <c r="C36" s="1"/>
      <c r="D36" s="1"/>
      <c r="E36" s="8">
        <v>1</v>
      </c>
      <c r="F36" s="8">
        <v>1</v>
      </c>
      <c r="G36" s="136">
        <v>1</v>
      </c>
      <c r="H36" s="137"/>
      <c r="I36" s="137"/>
      <c r="J36" s="138"/>
      <c r="K36" s="133"/>
      <c r="L36" s="134"/>
      <c r="M36" s="135"/>
      <c r="N36" s="135"/>
      <c r="O36" s="103"/>
    </row>
    <row r="37" spans="1:15" ht="12.75">
      <c r="A37" s="1"/>
      <c r="B37" s="1"/>
      <c r="C37" s="1"/>
      <c r="D37" s="1"/>
      <c r="E37" s="10"/>
      <c r="F37" s="10"/>
      <c r="G37" s="139" t="s">
        <v>55</v>
      </c>
      <c r="H37" s="140"/>
      <c r="I37" s="140"/>
      <c r="J37" s="140"/>
      <c r="K37" s="141">
        <f>G38</f>
        <v>1.3595253215569862</v>
      </c>
      <c r="L37" s="142"/>
      <c r="M37" s="145">
        <v>0.35</v>
      </c>
      <c r="N37" s="147">
        <f>IF(K37&lt;1,3,IF(K37=1,1,0))</f>
        <v>0</v>
      </c>
      <c r="O37" s="103"/>
    </row>
    <row r="38" spans="1:15" ht="12.75">
      <c r="A38" s="1"/>
      <c r="B38" s="1"/>
      <c r="C38" s="1" t="s">
        <v>60</v>
      </c>
      <c r="D38" s="1"/>
      <c r="E38" s="13"/>
      <c r="F38" s="13"/>
      <c r="G38" s="149">
        <f>AVERAGE(G39:J54)</f>
        <v>1.3595253215569862</v>
      </c>
      <c r="H38" s="150"/>
      <c r="I38" s="150"/>
      <c r="J38" s="151"/>
      <c r="K38" s="143"/>
      <c r="L38" s="144"/>
      <c r="M38" s="146"/>
      <c r="N38" s="148"/>
      <c r="O38" s="103"/>
    </row>
    <row r="39" spans="1:15" ht="12.75">
      <c r="A39" s="1"/>
      <c r="B39" s="1"/>
      <c r="C39" s="1">
        <v>1</v>
      </c>
      <c r="D39" s="1"/>
      <c r="E39" s="13"/>
      <c r="F39" s="13"/>
      <c r="G39" s="149">
        <f>SUM(G16/K3)</f>
        <v>1.3595253215569862</v>
      </c>
      <c r="H39" s="150"/>
      <c r="I39" s="150"/>
      <c r="J39" s="151"/>
      <c r="K39" s="143"/>
      <c r="L39" s="144"/>
      <c r="M39" s="146"/>
      <c r="N39" s="148"/>
      <c r="O39" s="103"/>
    </row>
    <row r="40" spans="1:15" ht="12.75">
      <c r="A40" s="1"/>
      <c r="B40" s="1"/>
      <c r="C40" s="1">
        <f>SUM(C39+1)</f>
        <v>2</v>
      </c>
      <c r="D40" s="1"/>
      <c r="E40" s="13"/>
      <c r="F40" s="13"/>
      <c r="G40" s="149"/>
      <c r="H40" s="150"/>
      <c r="I40" s="150"/>
      <c r="J40" s="151"/>
      <c r="K40" s="143"/>
      <c r="L40" s="144"/>
      <c r="M40" s="146"/>
      <c r="N40" s="148"/>
      <c r="O40" s="103"/>
    </row>
    <row r="41" spans="1:15" ht="12.75">
      <c r="A41" s="1"/>
      <c r="B41" s="1"/>
      <c r="C41" s="1">
        <f aca="true" t="shared" si="1" ref="C41:C54">SUM(C40+1)</f>
        <v>3</v>
      </c>
      <c r="D41" s="1"/>
      <c r="E41" s="13"/>
      <c r="F41" s="13"/>
      <c r="G41" s="149"/>
      <c r="H41" s="150"/>
      <c r="I41" s="150"/>
      <c r="J41" s="151"/>
      <c r="K41" s="143"/>
      <c r="L41" s="144"/>
      <c r="M41" s="146"/>
      <c r="N41" s="148"/>
      <c r="O41" s="103"/>
    </row>
    <row r="42" spans="1:15" ht="12.75">
      <c r="A42" s="1"/>
      <c r="B42" s="1"/>
      <c r="C42" s="1">
        <f t="shared" si="1"/>
        <v>4</v>
      </c>
      <c r="D42" s="1"/>
      <c r="E42" s="13"/>
      <c r="F42" s="13"/>
      <c r="G42" s="149"/>
      <c r="H42" s="150"/>
      <c r="I42" s="150"/>
      <c r="J42" s="151"/>
      <c r="K42" s="143"/>
      <c r="L42" s="144"/>
      <c r="M42" s="146"/>
      <c r="N42" s="148"/>
      <c r="O42" s="103"/>
    </row>
    <row r="43" spans="1:15" ht="12.75">
      <c r="A43" s="1"/>
      <c r="B43" s="1"/>
      <c r="C43" s="1">
        <f t="shared" si="1"/>
        <v>5</v>
      </c>
      <c r="D43" s="1"/>
      <c r="E43" s="13"/>
      <c r="F43" s="10"/>
      <c r="G43" s="149"/>
      <c r="H43" s="150"/>
      <c r="I43" s="150"/>
      <c r="J43" s="151"/>
      <c r="K43" s="143"/>
      <c r="L43" s="144"/>
      <c r="M43" s="146"/>
      <c r="N43" s="148"/>
      <c r="O43" s="103"/>
    </row>
    <row r="44" spans="1:15" ht="12.75">
      <c r="A44" s="1"/>
      <c r="B44" s="1"/>
      <c r="C44" s="1">
        <f t="shared" si="1"/>
        <v>6</v>
      </c>
      <c r="D44" s="1"/>
      <c r="E44" s="13"/>
      <c r="F44" s="13"/>
      <c r="G44" s="149"/>
      <c r="H44" s="150"/>
      <c r="I44" s="150"/>
      <c r="J44" s="151"/>
      <c r="K44" s="143"/>
      <c r="L44" s="144"/>
      <c r="M44" s="146"/>
      <c r="N44" s="148"/>
      <c r="O44" s="103"/>
    </row>
    <row r="45" spans="1:15" ht="12.75">
      <c r="A45" s="1"/>
      <c r="B45" s="1"/>
      <c r="C45" s="1">
        <f t="shared" si="1"/>
        <v>7</v>
      </c>
      <c r="D45" s="1"/>
      <c r="E45" s="13"/>
      <c r="F45" s="13"/>
      <c r="G45" s="149"/>
      <c r="H45" s="150"/>
      <c r="I45" s="150"/>
      <c r="J45" s="151"/>
      <c r="K45" s="143"/>
      <c r="L45" s="144"/>
      <c r="M45" s="146"/>
      <c r="N45" s="148"/>
      <c r="O45" s="103"/>
    </row>
    <row r="46" spans="1:15" ht="12.75">
      <c r="A46" s="1"/>
      <c r="B46" s="1"/>
      <c r="C46" s="1">
        <f t="shared" si="1"/>
        <v>8</v>
      </c>
      <c r="D46" s="1"/>
      <c r="E46" s="13"/>
      <c r="F46" s="13"/>
      <c r="G46" s="149"/>
      <c r="H46" s="150"/>
      <c r="I46" s="150"/>
      <c r="J46" s="151"/>
      <c r="K46" s="143"/>
      <c r="L46" s="144"/>
      <c r="M46" s="146"/>
      <c r="N46" s="148"/>
      <c r="O46" s="103"/>
    </row>
    <row r="47" spans="1:15" ht="12.75">
      <c r="A47" s="1"/>
      <c r="B47" s="1"/>
      <c r="C47" s="1">
        <f t="shared" si="1"/>
        <v>9</v>
      </c>
      <c r="D47" s="1"/>
      <c r="E47" s="13"/>
      <c r="F47" s="13"/>
      <c r="G47" s="149"/>
      <c r="H47" s="150"/>
      <c r="I47" s="150"/>
      <c r="J47" s="151"/>
      <c r="K47" s="143"/>
      <c r="L47" s="144"/>
      <c r="M47" s="146"/>
      <c r="N47" s="148"/>
      <c r="O47" s="103"/>
    </row>
    <row r="48" spans="1:15" ht="12.75">
      <c r="A48" s="1"/>
      <c r="B48" s="1"/>
      <c r="C48" s="1">
        <f t="shared" si="1"/>
        <v>10</v>
      </c>
      <c r="D48" s="1"/>
      <c r="E48" s="13"/>
      <c r="F48" s="13"/>
      <c r="G48" s="149"/>
      <c r="H48" s="150"/>
      <c r="I48" s="150"/>
      <c r="J48" s="151"/>
      <c r="K48" s="143"/>
      <c r="L48" s="144"/>
      <c r="M48" s="146"/>
      <c r="N48" s="148"/>
      <c r="O48" s="103"/>
    </row>
    <row r="49" spans="1:15" ht="12.75">
      <c r="A49" s="1"/>
      <c r="B49" s="1"/>
      <c r="C49" s="1">
        <f t="shared" si="1"/>
        <v>11</v>
      </c>
      <c r="D49" s="1"/>
      <c r="E49" s="13"/>
      <c r="F49" s="10"/>
      <c r="G49" s="149"/>
      <c r="H49" s="150"/>
      <c r="I49" s="150"/>
      <c r="J49" s="151"/>
      <c r="K49" s="143"/>
      <c r="L49" s="144"/>
      <c r="M49" s="146"/>
      <c r="N49" s="148"/>
      <c r="O49" s="103"/>
    </row>
    <row r="50" spans="1:15" ht="12.75">
      <c r="A50" s="1"/>
      <c r="B50" s="1"/>
      <c r="C50" s="1">
        <f t="shared" si="1"/>
        <v>12</v>
      </c>
      <c r="D50" s="1"/>
      <c r="E50" s="13"/>
      <c r="F50" s="13"/>
      <c r="G50" s="149"/>
      <c r="H50" s="150"/>
      <c r="I50" s="150"/>
      <c r="J50" s="151"/>
      <c r="K50" s="143"/>
      <c r="L50" s="144"/>
      <c r="M50" s="146"/>
      <c r="N50" s="148"/>
      <c r="O50" s="103"/>
    </row>
    <row r="51" spans="1:15" ht="12.75">
      <c r="A51" s="1"/>
      <c r="B51" s="1"/>
      <c r="C51" s="1">
        <f t="shared" si="1"/>
        <v>13</v>
      </c>
      <c r="D51" s="1"/>
      <c r="E51" s="13"/>
      <c r="F51" s="13"/>
      <c r="G51" s="149"/>
      <c r="H51" s="150"/>
      <c r="I51" s="150"/>
      <c r="J51" s="151"/>
      <c r="K51" s="143"/>
      <c r="L51" s="144"/>
      <c r="M51" s="146"/>
      <c r="N51" s="148"/>
      <c r="O51" s="103"/>
    </row>
    <row r="52" spans="1:15" ht="12.75">
      <c r="A52" s="1"/>
      <c r="B52" s="1"/>
      <c r="C52" s="1">
        <f t="shared" si="1"/>
        <v>14</v>
      </c>
      <c r="D52" s="1"/>
      <c r="E52" s="13"/>
      <c r="F52" s="13"/>
      <c r="G52" s="149"/>
      <c r="H52" s="150"/>
      <c r="I52" s="150"/>
      <c r="J52" s="151"/>
      <c r="K52" s="143"/>
      <c r="L52" s="144"/>
      <c r="M52" s="146"/>
      <c r="N52" s="148"/>
      <c r="O52" s="103"/>
    </row>
    <row r="53" spans="1:15" ht="12.75">
      <c r="A53" s="1"/>
      <c r="B53" s="1"/>
      <c r="C53" s="1">
        <f t="shared" si="1"/>
        <v>15</v>
      </c>
      <c r="D53" s="1"/>
      <c r="E53" s="13"/>
      <c r="F53" s="13"/>
      <c r="G53" s="149"/>
      <c r="H53" s="150"/>
      <c r="I53" s="150"/>
      <c r="J53" s="151"/>
      <c r="K53" s="143"/>
      <c r="L53" s="144"/>
      <c r="M53" s="146"/>
      <c r="N53" s="148"/>
      <c r="O53" s="103"/>
    </row>
    <row r="54" spans="1:15" ht="12.75">
      <c r="A54" s="1"/>
      <c r="B54" s="1"/>
      <c r="C54" s="1">
        <f t="shared" si="1"/>
        <v>16</v>
      </c>
      <c r="D54" s="1"/>
      <c r="E54" s="13"/>
      <c r="F54" s="10"/>
      <c r="G54" s="149"/>
      <c r="H54" s="150"/>
      <c r="I54" s="150"/>
      <c r="J54" s="151"/>
      <c r="K54" s="154"/>
      <c r="L54" s="155"/>
      <c r="M54" s="156"/>
      <c r="N54" s="153"/>
      <c r="O54" s="152"/>
    </row>
  </sheetData>
  <mergeCells count="76">
    <mergeCell ref="A1:M1"/>
    <mergeCell ref="A2:A3"/>
    <mergeCell ref="B2:B3"/>
    <mergeCell ref="C2:C3"/>
    <mergeCell ref="D2:D3"/>
    <mergeCell ref="E2:F2"/>
    <mergeCell ref="G2:J2"/>
    <mergeCell ref="K2:L2"/>
    <mergeCell ref="G3:J3"/>
    <mergeCell ref="K3:L13"/>
    <mergeCell ref="M3:M13"/>
    <mergeCell ref="N3:N13"/>
    <mergeCell ref="O3:O54"/>
    <mergeCell ref="G4:J4"/>
    <mergeCell ref="G5:J5"/>
    <mergeCell ref="G9:J9"/>
    <mergeCell ref="G10:J10"/>
    <mergeCell ref="G11:J11"/>
    <mergeCell ref="G12:J12"/>
    <mergeCell ref="G13:J13"/>
    <mergeCell ref="G6:J6"/>
    <mergeCell ref="G7:J7"/>
    <mergeCell ref="G8:J8"/>
    <mergeCell ref="G14:J14"/>
    <mergeCell ref="K14:L32"/>
    <mergeCell ref="M14:M32"/>
    <mergeCell ref="N14:N32"/>
    <mergeCell ref="G15:J15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K33:L34"/>
    <mergeCell ref="M33:M34"/>
    <mergeCell ref="N33:N34"/>
    <mergeCell ref="G34:J34"/>
    <mergeCell ref="G35:J35"/>
    <mergeCell ref="K35:L36"/>
    <mergeCell ref="M35:M36"/>
    <mergeCell ref="N35:N36"/>
    <mergeCell ref="G36:J36"/>
    <mergeCell ref="G37:J37"/>
    <mergeCell ref="K37:L54"/>
    <mergeCell ref="M37:M54"/>
    <mergeCell ref="N37:N54"/>
    <mergeCell ref="G38:J38"/>
    <mergeCell ref="G39:J39"/>
    <mergeCell ref="G40:J40"/>
    <mergeCell ref="G41:J41"/>
    <mergeCell ref="G42:J42"/>
    <mergeCell ref="G43:J43"/>
    <mergeCell ref="G44:J44"/>
    <mergeCell ref="G45:J45"/>
    <mergeCell ref="G46:J46"/>
    <mergeCell ref="G47:J47"/>
    <mergeCell ref="G52:J52"/>
    <mergeCell ref="G53:J53"/>
    <mergeCell ref="G54:J54"/>
    <mergeCell ref="G48:J48"/>
    <mergeCell ref="G49:J49"/>
    <mergeCell ref="G50:J50"/>
    <mergeCell ref="G51:J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C26">
      <selection activeCell="O3" sqref="O3:O30"/>
    </sheetView>
  </sheetViews>
  <sheetFormatPr defaultColWidth="9.140625" defaultRowHeight="12.75"/>
  <cols>
    <col min="1" max="1" width="5.28125" style="0" customWidth="1"/>
    <col min="2" max="2" width="31.57421875" style="0" customWidth="1"/>
    <col min="3" max="3" width="27.57421875" style="0" customWidth="1"/>
    <col min="4" max="4" width="11.28125" style="0" customWidth="1"/>
    <col min="5" max="5" width="13.421875" style="0" customWidth="1"/>
    <col min="7" max="7" width="13.7109375" style="0" customWidth="1"/>
    <col min="8" max="8" width="11.140625" style="0" customWidth="1"/>
    <col min="9" max="9" width="17.421875" style="0" customWidth="1"/>
    <col min="15" max="15" width="18.8515625" style="0" customWidth="1"/>
  </cols>
  <sheetData>
    <row r="1" spans="1:13" ht="15.75" customHeight="1">
      <c r="A1" s="87" t="s">
        <v>39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5" ht="57" customHeight="1">
      <c r="A2" s="88" t="s">
        <v>1</v>
      </c>
      <c r="B2" s="88" t="s">
        <v>8</v>
      </c>
      <c r="C2" s="88" t="s">
        <v>9</v>
      </c>
      <c r="D2" s="88" t="s">
        <v>10</v>
      </c>
      <c r="E2" s="88" t="s">
        <v>16</v>
      </c>
      <c r="F2" s="88"/>
      <c r="G2" s="89" t="s">
        <v>17</v>
      </c>
      <c r="H2" s="90"/>
      <c r="I2" s="90"/>
      <c r="J2" s="91"/>
      <c r="K2" s="92" t="s">
        <v>27</v>
      </c>
      <c r="L2" s="91"/>
      <c r="M2" s="9" t="s">
        <v>28</v>
      </c>
      <c r="N2" s="2" t="s">
        <v>3</v>
      </c>
      <c r="O2" s="2" t="s">
        <v>29</v>
      </c>
    </row>
    <row r="3" spans="1:15" ht="24.75" customHeight="1">
      <c r="A3" s="88"/>
      <c r="B3" s="88"/>
      <c r="C3" s="88"/>
      <c r="D3" s="88"/>
      <c r="E3" s="3" t="s">
        <v>11</v>
      </c>
      <c r="F3" s="3" t="s">
        <v>12</v>
      </c>
      <c r="G3" s="93" t="s">
        <v>51</v>
      </c>
      <c r="H3" s="94"/>
      <c r="I3" s="94"/>
      <c r="J3" s="95"/>
      <c r="K3" s="96">
        <f>AVERAGE(G4:J8)</f>
        <v>1</v>
      </c>
      <c r="L3" s="97"/>
      <c r="M3" s="109">
        <v>0.2</v>
      </c>
      <c r="N3" s="112">
        <f>IF(K3=1,1+IF(K3&gt;1,3,0))</f>
        <v>1</v>
      </c>
      <c r="O3" s="102">
        <f>SUM(M3*N3+M13*N13+M20*N20+M22*N22+M24*N24)</f>
        <v>1.5</v>
      </c>
    </row>
    <row r="4" spans="1:15" ht="41.25" customHeight="1">
      <c r="A4" s="1">
        <v>1</v>
      </c>
      <c r="B4" s="15" t="s">
        <v>221</v>
      </c>
      <c r="C4" s="12"/>
      <c r="D4" s="20" t="s">
        <v>47</v>
      </c>
      <c r="E4" s="25">
        <v>70</v>
      </c>
      <c r="F4" s="25">
        <v>70</v>
      </c>
      <c r="G4" s="84">
        <f>F4/E4</f>
        <v>1</v>
      </c>
      <c r="H4" s="85"/>
      <c r="I4" s="85"/>
      <c r="J4" s="86"/>
      <c r="K4" s="98"/>
      <c r="L4" s="99"/>
      <c r="M4" s="110"/>
      <c r="N4" s="113"/>
      <c r="O4" s="103"/>
    </row>
    <row r="5" spans="1:15" ht="40.5" customHeight="1">
      <c r="A5" s="1">
        <f>SUM(A4+1)</f>
        <v>2</v>
      </c>
      <c r="B5" s="15" t="s">
        <v>222</v>
      </c>
      <c r="C5" s="12"/>
      <c r="D5" s="20" t="s">
        <v>47</v>
      </c>
      <c r="E5" s="25">
        <v>5</v>
      </c>
      <c r="F5" s="25">
        <v>5</v>
      </c>
      <c r="G5" s="84">
        <f>F5/E5</f>
        <v>1</v>
      </c>
      <c r="H5" s="85"/>
      <c r="I5" s="85"/>
      <c r="J5" s="86"/>
      <c r="K5" s="98"/>
      <c r="L5" s="99"/>
      <c r="M5" s="110"/>
      <c r="N5" s="113"/>
      <c r="O5" s="103"/>
    </row>
    <row r="6" spans="1:15" ht="78.75" customHeight="1">
      <c r="A6" s="1">
        <f>SUM(A5+1)</f>
        <v>3</v>
      </c>
      <c r="B6" s="19" t="s">
        <v>223</v>
      </c>
      <c r="C6" s="12"/>
      <c r="D6" s="20" t="s">
        <v>47</v>
      </c>
      <c r="E6" s="26">
        <v>16</v>
      </c>
      <c r="F6" s="26">
        <v>16</v>
      </c>
      <c r="G6" s="84">
        <f>F6/E6</f>
        <v>1</v>
      </c>
      <c r="H6" s="85"/>
      <c r="I6" s="85"/>
      <c r="J6" s="86"/>
      <c r="K6" s="98"/>
      <c r="L6" s="99"/>
      <c r="M6" s="110"/>
      <c r="N6" s="113"/>
      <c r="O6" s="103"/>
    </row>
    <row r="7" spans="1:15" ht="54.75" customHeight="1">
      <c r="A7" s="1">
        <f>SUM(A6+1)</f>
        <v>4</v>
      </c>
      <c r="B7" s="15" t="s">
        <v>224</v>
      </c>
      <c r="C7" s="1"/>
      <c r="D7" s="12" t="s">
        <v>225</v>
      </c>
      <c r="E7" s="26">
        <v>1</v>
      </c>
      <c r="F7" s="26">
        <v>1</v>
      </c>
      <c r="G7" s="84">
        <f>F7/E7</f>
        <v>1</v>
      </c>
      <c r="H7" s="85"/>
      <c r="I7" s="85"/>
      <c r="J7" s="86"/>
      <c r="K7" s="98"/>
      <c r="L7" s="99"/>
      <c r="M7" s="110"/>
      <c r="N7" s="113"/>
      <c r="O7" s="103"/>
    </row>
    <row r="8" spans="1:15" ht="12.75">
      <c r="A8" s="2"/>
      <c r="B8" s="16"/>
      <c r="C8" s="1"/>
      <c r="D8" s="21"/>
      <c r="E8" s="26"/>
      <c r="F8" s="26"/>
      <c r="G8" s="84"/>
      <c r="H8" s="85"/>
      <c r="I8" s="85"/>
      <c r="J8" s="86"/>
      <c r="K8" s="98"/>
      <c r="L8" s="99"/>
      <c r="M8" s="110"/>
      <c r="N8" s="113"/>
      <c r="O8" s="103"/>
    </row>
    <row r="9" spans="1:15" ht="12.75">
      <c r="A9" s="2"/>
      <c r="B9" s="17"/>
      <c r="C9" s="1"/>
      <c r="D9" s="1"/>
      <c r="E9" s="4"/>
      <c r="F9" s="4"/>
      <c r="G9" s="115"/>
      <c r="H9" s="116"/>
      <c r="I9" s="116"/>
      <c r="J9" s="117"/>
      <c r="K9" s="98"/>
      <c r="L9" s="99"/>
      <c r="M9" s="110"/>
      <c r="N9" s="113"/>
      <c r="O9" s="103"/>
    </row>
    <row r="10" spans="1:15" ht="12.75">
      <c r="A10" s="2"/>
      <c r="B10" s="18"/>
      <c r="C10" s="1"/>
      <c r="D10" s="1"/>
      <c r="E10" s="4"/>
      <c r="F10" s="4"/>
      <c r="G10" s="115"/>
      <c r="H10" s="116"/>
      <c r="I10" s="116"/>
      <c r="J10" s="117"/>
      <c r="K10" s="98"/>
      <c r="L10" s="99"/>
      <c r="M10" s="110"/>
      <c r="N10" s="113"/>
      <c r="O10" s="103"/>
    </row>
    <row r="11" spans="1:15" ht="12.75">
      <c r="A11" s="2"/>
      <c r="B11" s="18"/>
      <c r="C11" s="1"/>
      <c r="D11" s="1"/>
      <c r="E11" s="4"/>
      <c r="F11" s="4"/>
      <c r="G11" s="115"/>
      <c r="H11" s="116"/>
      <c r="I11" s="116"/>
      <c r="J11" s="117"/>
      <c r="K11" s="98"/>
      <c r="L11" s="99"/>
      <c r="M11" s="110"/>
      <c r="N11" s="113"/>
      <c r="O11" s="103"/>
    </row>
    <row r="12" spans="1:15" ht="12.75">
      <c r="A12" s="2"/>
      <c r="B12" s="1"/>
      <c r="C12" s="1"/>
      <c r="D12" s="1"/>
      <c r="E12" s="4"/>
      <c r="F12" s="4"/>
      <c r="G12" s="115"/>
      <c r="H12" s="116"/>
      <c r="I12" s="116"/>
      <c r="J12" s="117"/>
      <c r="K12" s="100"/>
      <c r="L12" s="101"/>
      <c r="M12" s="111"/>
      <c r="N12" s="114"/>
      <c r="O12" s="103"/>
    </row>
    <row r="13" spans="1:15" ht="27" customHeight="1">
      <c r="A13" s="1"/>
      <c r="B13" s="1"/>
      <c r="C13" s="1"/>
      <c r="D13" s="1"/>
      <c r="E13" s="5" t="s">
        <v>11</v>
      </c>
      <c r="F13" s="5" t="s">
        <v>12</v>
      </c>
      <c r="G13" s="93" t="s">
        <v>52</v>
      </c>
      <c r="H13" s="119"/>
      <c r="I13" s="119"/>
      <c r="J13" s="120"/>
      <c r="K13" s="118">
        <f>(G14)/1</f>
        <v>1</v>
      </c>
      <c r="L13" s="118"/>
      <c r="M13" s="105">
        <v>0.2</v>
      </c>
      <c r="N13" s="108">
        <f>IF(K13&lt;1,3,IF(K13=1,1,IF(K13&gt;1,0)))</f>
        <v>1</v>
      </c>
      <c r="O13" s="103"/>
    </row>
    <row r="14" spans="1:15" ht="38.25">
      <c r="A14" s="1"/>
      <c r="B14" s="1"/>
      <c r="C14" s="12" t="s">
        <v>59</v>
      </c>
      <c r="D14" s="1" t="s">
        <v>49</v>
      </c>
      <c r="E14" s="4">
        <v>244550</v>
      </c>
      <c r="F14" s="4">
        <v>244550</v>
      </c>
      <c r="G14" s="118">
        <f>F14/E14</f>
        <v>1</v>
      </c>
      <c r="H14" s="118"/>
      <c r="I14" s="118"/>
      <c r="J14" s="118"/>
      <c r="K14" s="118"/>
      <c r="L14" s="118"/>
      <c r="M14" s="106"/>
      <c r="N14" s="108"/>
      <c r="O14" s="103"/>
    </row>
    <row r="15" spans="1:15" ht="12.75">
      <c r="A15" s="1"/>
      <c r="B15" s="1"/>
      <c r="C15" s="1">
        <v>1</v>
      </c>
      <c r="D15" s="1"/>
      <c r="E15" s="4">
        <v>22470</v>
      </c>
      <c r="F15" s="4">
        <v>22470</v>
      </c>
      <c r="G15" s="118">
        <f>F15/E15</f>
        <v>1</v>
      </c>
      <c r="H15" s="118"/>
      <c r="I15" s="118"/>
      <c r="J15" s="118"/>
      <c r="K15" s="118"/>
      <c r="L15" s="118"/>
      <c r="M15" s="106"/>
      <c r="N15" s="108"/>
      <c r="O15" s="103"/>
    </row>
    <row r="16" spans="1:15" ht="12.75">
      <c r="A16" s="1"/>
      <c r="B16" s="1"/>
      <c r="C16" s="1">
        <v>2</v>
      </c>
      <c r="D16" s="1"/>
      <c r="E16" s="4">
        <v>200000</v>
      </c>
      <c r="F16" s="4">
        <v>200000</v>
      </c>
      <c r="G16" s="118">
        <f>F16/E16</f>
        <v>1</v>
      </c>
      <c r="H16" s="118"/>
      <c r="I16" s="118"/>
      <c r="J16" s="118"/>
      <c r="K16" s="118"/>
      <c r="L16" s="118"/>
      <c r="M16" s="106"/>
      <c r="N16" s="108"/>
      <c r="O16" s="103"/>
    </row>
    <row r="17" spans="1:15" ht="12.75">
      <c r="A17" s="1"/>
      <c r="B17" s="1"/>
      <c r="C17" s="1">
        <v>3</v>
      </c>
      <c r="D17" s="1"/>
      <c r="E17" s="4">
        <v>14080</v>
      </c>
      <c r="F17" s="4">
        <v>14080</v>
      </c>
      <c r="G17" s="118">
        <f>F17/E17</f>
        <v>1</v>
      </c>
      <c r="H17" s="118"/>
      <c r="I17" s="118"/>
      <c r="J17" s="118"/>
      <c r="K17" s="118"/>
      <c r="L17" s="118"/>
      <c r="M17" s="106"/>
      <c r="N17" s="108"/>
      <c r="O17" s="103"/>
    </row>
    <row r="18" spans="1:15" ht="12.75">
      <c r="A18" s="1"/>
      <c r="B18" s="1"/>
      <c r="C18" s="1">
        <v>4</v>
      </c>
      <c r="D18" s="1"/>
      <c r="E18" s="4">
        <v>8000</v>
      </c>
      <c r="F18" s="4">
        <v>8000</v>
      </c>
      <c r="G18" s="118">
        <f>F18/E18</f>
        <v>1</v>
      </c>
      <c r="H18" s="118"/>
      <c r="I18" s="118"/>
      <c r="J18" s="118"/>
      <c r="K18" s="118"/>
      <c r="L18" s="118"/>
      <c r="M18" s="106"/>
      <c r="N18" s="108"/>
      <c r="O18" s="103"/>
    </row>
    <row r="19" spans="1:15" ht="12.75">
      <c r="A19" s="1"/>
      <c r="B19" s="1"/>
      <c r="C19" s="1"/>
      <c r="D19" s="1"/>
      <c r="E19" s="4"/>
      <c r="F19" s="4"/>
      <c r="G19" s="118"/>
      <c r="H19" s="118"/>
      <c r="I19" s="118"/>
      <c r="J19" s="118"/>
      <c r="K19" s="118"/>
      <c r="L19" s="118"/>
      <c r="M19" s="107"/>
      <c r="N19" s="108"/>
      <c r="O19" s="103"/>
    </row>
    <row r="20" spans="1:15" ht="27.75" customHeight="1">
      <c r="A20" s="1"/>
      <c r="B20" s="1"/>
      <c r="C20" s="1"/>
      <c r="D20" s="1"/>
      <c r="E20" s="6" t="s">
        <v>25</v>
      </c>
      <c r="F20" s="6" t="s">
        <v>26</v>
      </c>
      <c r="G20" s="121" t="s">
        <v>53</v>
      </c>
      <c r="H20" s="104"/>
      <c r="I20" s="104"/>
      <c r="J20" s="104"/>
      <c r="K20" s="122">
        <f>G21/1</f>
        <v>69.18021445866482</v>
      </c>
      <c r="L20" s="123"/>
      <c r="M20" s="104">
        <v>0.15</v>
      </c>
      <c r="N20" s="104">
        <f>IF(K20&gt;30,3,IF(K20&gt;10,1,0))</f>
        <v>3</v>
      </c>
      <c r="O20" s="103"/>
    </row>
    <row r="21" spans="1:15" ht="25.5">
      <c r="A21" s="1"/>
      <c r="B21" s="1"/>
      <c r="C21" s="12" t="s">
        <v>50</v>
      </c>
      <c r="D21" s="1"/>
      <c r="E21" s="7">
        <v>100000</v>
      </c>
      <c r="F21" s="7">
        <v>144550</v>
      </c>
      <c r="G21" s="126">
        <f>SUM(E21/F21*100)</f>
        <v>69.18021445866482</v>
      </c>
      <c r="H21" s="127"/>
      <c r="I21" s="127"/>
      <c r="J21" s="128"/>
      <c r="K21" s="124"/>
      <c r="L21" s="125"/>
      <c r="M21" s="104"/>
      <c r="N21" s="104"/>
      <c r="O21" s="103"/>
    </row>
    <row r="22" spans="1:15" ht="12.75">
      <c r="A22" s="1"/>
      <c r="B22" s="1"/>
      <c r="C22" s="1"/>
      <c r="D22" s="1"/>
      <c r="E22" s="8"/>
      <c r="F22" s="8"/>
      <c r="G22" s="129" t="s">
        <v>54</v>
      </c>
      <c r="H22" s="130"/>
      <c r="I22" s="130"/>
      <c r="J22" s="130"/>
      <c r="K22" s="131">
        <v>1</v>
      </c>
      <c r="L22" s="132"/>
      <c r="M22" s="135">
        <v>0.1</v>
      </c>
      <c r="N22" s="135">
        <f>IF(K22=1,3)</f>
        <v>3</v>
      </c>
      <c r="O22" s="103"/>
    </row>
    <row r="23" spans="1:15" ht="12.75">
      <c r="A23" s="1"/>
      <c r="B23" s="1"/>
      <c r="C23" s="1"/>
      <c r="D23" s="1"/>
      <c r="E23" s="8">
        <v>1</v>
      </c>
      <c r="F23" s="8">
        <v>1</v>
      </c>
      <c r="G23" s="136">
        <v>1</v>
      </c>
      <c r="H23" s="137"/>
      <c r="I23" s="137"/>
      <c r="J23" s="138"/>
      <c r="K23" s="133"/>
      <c r="L23" s="134"/>
      <c r="M23" s="135"/>
      <c r="N23" s="135"/>
      <c r="O23" s="103"/>
    </row>
    <row r="24" spans="1:15" ht="12.75">
      <c r="A24" s="1"/>
      <c r="B24" s="1"/>
      <c r="C24" s="1"/>
      <c r="D24" s="1"/>
      <c r="E24" s="10"/>
      <c r="F24" s="10"/>
      <c r="G24" s="139" t="s">
        <v>55</v>
      </c>
      <c r="H24" s="140"/>
      <c r="I24" s="140"/>
      <c r="J24" s="140"/>
      <c r="K24" s="141">
        <f>G25</f>
        <v>1</v>
      </c>
      <c r="L24" s="142"/>
      <c r="M24" s="145">
        <v>0.35</v>
      </c>
      <c r="N24" s="147">
        <f>IF(K24&lt;1,3,IF(K24=1,1,IF(K24&gt;1,0)))</f>
        <v>1</v>
      </c>
      <c r="O24" s="103"/>
    </row>
    <row r="25" spans="1:15" ht="12.75">
      <c r="A25" s="1"/>
      <c r="B25" s="1"/>
      <c r="C25" s="1" t="s">
        <v>60</v>
      </c>
      <c r="D25" s="1"/>
      <c r="E25" s="13"/>
      <c r="F25" s="13"/>
      <c r="G25" s="149">
        <f>AVERAGE(G26:J30)</f>
        <v>1</v>
      </c>
      <c r="H25" s="150"/>
      <c r="I25" s="150"/>
      <c r="J25" s="151"/>
      <c r="K25" s="143"/>
      <c r="L25" s="144"/>
      <c r="M25" s="146"/>
      <c r="N25" s="148"/>
      <c r="O25" s="103"/>
    </row>
    <row r="26" spans="1:15" ht="12.75">
      <c r="A26" s="1"/>
      <c r="B26" s="1"/>
      <c r="C26" s="1">
        <v>1</v>
      </c>
      <c r="D26" s="1"/>
      <c r="E26" s="13"/>
      <c r="F26" s="13"/>
      <c r="G26" s="149">
        <f>SUM(G15/G4)</f>
        <v>1</v>
      </c>
      <c r="H26" s="150"/>
      <c r="I26" s="150"/>
      <c r="J26" s="151"/>
      <c r="K26" s="143"/>
      <c r="L26" s="144"/>
      <c r="M26" s="146"/>
      <c r="N26" s="148"/>
      <c r="O26" s="103"/>
    </row>
    <row r="27" spans="1:15" ht="12.75">
      <c r="A27" s="1"/>
      <c r="B27" s="1"/>
      <c r="C27" s="1">
        <v>2</v>
      </c>
      <c r="D27" s="1"/>
      <c r="E27" s="13"/>
      <c r="F27" s="13"/>
      <c r="G27" s="149">
        <f>SUM(G16/G5)</f>
        <v>1</v>
      </c>
      <c r="H27" s="150"/>
      <c r="I27" s="150"/>
      <c r="J27" s="151"/>
      <c r="K27" s="143"/>
      <c r="L27" s="144"/>
      <c r="M27" s="146"/>
      <c r="N27" s="148"/>
      <c r="O27" s="103"/>
    </row>
    <row r="28" spans="1:15" ht="12.75">
      <c r="A28" s="1"/>
      <c r="B28" s="1"/>
      <c r="C28" s="1">
        <v>3</v>
      </c>
      <c r="D28" s="1"/>
      <c r="E28" s="13"/>
      <c r="F28" s="13"/>
      <c r="G28" s="149">
        <f>SUM(G17/G6)</f>
        <v>1</v>
      </c>
      <c r="H28" s="150"/>
      <c r="I28" s="150"/>
      <c r="J28" s="151"/>
      <c r="K28" s="143"/>
      <c r="L28" s="144"/>
      <c r="M28" s="146"/>
      <c r="N28" s="148"/>
      <c r="O28" s="103"/>
    </row>
    <row r="29" spans="1:15" ht="12.75">
      <c r="A29" s="1"/>
      <c r="B29" s="1"/>
      <c r="C29" s="1">
        <v>4</v>
      </c>
      <c r="D29" s="1"/>
      <c r="E29" s="13"/>
      <c r="F29" s="13"/>
      <c r="G29" s="149">
        <f>SUM(G18/G7)</f>
        <v>1</v>
      </c>
      <c r="H29" s="150"/>
      <c r="I29" s="150"/>
      <c r="J29" s="151"/>
      <c r="K29" s="143"/>
      <c r="L29" s="144"/>
      <c r="M29" s="146"/>
      <c r="N29" s="148"/>
      <c r="O29" s="103"/>
    </row>
    <row r="30" spans="1:15" ht="12.75">
      <c r="A30" s="1"/>
      <c r="B30" s="1"/>
      <c r="C30" s="1"/>
      <c r="D30" s="1"/>
      <c r="E30" s="13"/>
      <c r="F30" s="10"/>
      <c r="G30" s="149"/>
      <c r="H30" s="150"/>
      <c r="I30" s="150"/>
      <c r="J30" s="151"/>
      <c r="K30" s="154"/>
      <c r="L30" s="155"/>
      <c r="M30" s="156"/>
      <c r="N30" s="153"/>
      <c r="O30" s="152"/>
    </row>
  </sheetData>
  <sheetProtection/>
  <mergeCells count="52">
    <mergeCell ref="K24:L30"/>
    <mergeCell ref="M24:M30"/>
    <mergeCell ref="N24:N30"/>
    <mergeCell ref="G29:J29"/>
    <mergeCell ref="G30:J30"/>
    <mergeCell ref="G25:J25"/>
    <mergeCell ref="G26:J26"/>
    <mergeCell ref="G27:J27"/>
    <mergeCell ref="G28:J28"/>
    <mergeCell ref="G24:J24"/>
    <mergeCell ref="O3:O30"/>
    <mergeCell ref="K13:L19"/>
    <mergeCell ref="M13:M19"/>
    <mergeCell ref="N13:N19"/>
    <mergeCell ref="K20:L21"/>
    <mergeCell ref="M20:M21"/>
    <mergeCell ref="N20:N21"/>
    <mergeCell ref="K22:L23"/>
    <mergeCell ref="M22:M23"/>
    <mergeCell ref="N22:N23"/>
    <mergeCell ref="G16:J16"/>
    <mergeCell ref="G23:J23"/>
    <mergeCell ref="G19:J19"/>
    <mergeCell ref="G20:J20"/>
    <mergeCell ref="G21:J21"/>
    <mergeCell ref="G22:J22"/>
    <mergeCell ref="G18:J18"/>
    <mergeCell ref="G14:J14"/>
    <mergeCell ref="G15:J15"/>
    <mergeCell ref="N3:N12"/>
    <mergeCell ref="G17:J17"/>
    <mergeCell ref="G5:J5"/>
    <mergeCell ref="G6:J6"/>
    <mergeCell ref="K3:L12"/>
    <mergeCell ref="G13:J13"/>
    <mergeCell ref="G8:J8"/>
    <mergeCell ref="G9:J9"/>
    <mergeCell ref="G10:J10"/>
    <mergeCell ref="G4:J4"/>
    <mergeCell ref="G11:J11"/>
    <mergeCell ref="G12:J12"/>
    <mergeCell ref="G7:J7"/>
    <mergeCell ref="K2:L2"/>
    <mergeCell ref="G2:J2"/>
    <mergeCell ref="G3:J3"/>
    <mergeCell ref="A1:M1"/>
    <mergeCell ref="E2:F2"/>
    <mergeCell ref="A2:A3"/>
    <mergeCell ref="B2:B3"/>
    <mergeCell ref="C2:C3"/>
    <mergeCell ref="D2:D3"/>
    <mergeCell ref="M3:M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C31">
      <selection activeCell="O3" sqref="O3:O54"/>
    </sheetView>
  </sheetViews>
  <sheetFormatPr defaultColWidth="9.140625" defaultRowHeight="12.75"/>
  <cols>
    <col min="1" max="1" width="5.28125" style="0" customWidth="1"/>
    <col min="2" max="2" width="31.57421875" style="0" customWidth="1"/>
    <col min="3" max="3" width="27.57421875" style="0" customWidth="1"/>
    <col min="4" max="4" width="11.28125" style="0" customWidth="1"/>
    <col min="5" max="5" width="16.28125" style="0" customWidth="1"/>
    <col min="7" max="7" width="13.7109375" style="0" customWidth="1"/>
    <col min="8" max="8" width="11.140625" style="0" customWidth="1"/>
    <col min="9" max="9" width="17.421875" style="0" customWidth="1"/>
    <col min="15" max="15" width="18.8515625" style="0" customWidth="1"/>
  </cols>
  <sheetData>
    <row r="1" spans="1:13" ht="15.75" customHeight="1">
      <c r="A1" s="87" t="s">
        <v>132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5" ht="57" customHeight="1">
      <c r="A2" s="88" t="s">
        <v>1</v>
      </c>
      <c r="B2" s="88" t="s">
        <v>8</v>
      </c>
      <c r="C2" s="88" t="s">
        <v>9</v>
      </c>
      <c r="D2" s="88" t="s">
        <v>10</v>
      </c>
      <c r="E2" s="88" t="s">
        <v>16</v>
      </c>
      <c r="F2" s="88"/>
      <c r="G2" s="89" t="s">
        <v>17</v>
      </c>
      <c r="H2" s="90"/>
      <c r="I2" s="90"/>
      <c r="J2" s="91"/>
      <c r="K2" s="92" t="s">
        <v>27</v>
      </c>
      <c r="L2" s="91"/>
      <c r="M2" s="9" t="s">
        <v>28</v>
      </c>
      <c r="N2" s="2" t="s">
        <v>3</v>
      </c>
      <c r="O2" s="2" t="s">
        <v>29</v>
      </c>
    </row>
    <row r="3" spans="1:15" ht="24.75" customHeight="1">
      <c r="A3" s="88"/>
      <c r="B3" s="88"/>
      <c r="C3" s="88"/>
      <c r="D3" s="88"/>
      <c r="E3" s="3" t="s">
        <v>11</v>
      </c>
      <c r="F3" s="3" t="s">
        <v>12</v>
      </c>
      <c r="G3" s="93" t="s">
        <v>51</v>
      </c>
      <c r="H3" s="94"/>
      <c r="I3" s="94"/>
      <c r="J3" s="95"/>
      <c r="K3" s="96">
        <f>AVERAGE(G4:J9)</f>
        <v>1.0166666666666666</v>
      </c>
      <c r="L3" s="97"/>
      <c r="M3" s="109">
        <v>0.2</v>
      </c>
      <c r="N3" s="112">
        <f>IF(K3&gt;1,3,0+IF(K3=1,1))</f>
        <v>3</v>
      </c>
      <c r="O3" s="102">
        <f>((M3*N3)+(M14*N14)+(M33*N33)+(M35*N35)+(M37*N37))</f>
        <v>1.5000000000000002</v>
      </c>
    </row>
    <row r="4" spans="1:15" ht="130.5" customHeight="1" thickBot="1">
      <c r="A4" s="1">
        <v>1</v>
      </c>
      <c r="B4" s="22" t="s">
        <v>133</v>
      </c>
      <c r="C4" s="40" t="s">
        <v>134</v>
      </c>
      <c r="D4" s="14" t="s">
        <v>105</v>
      </c>
      <c r="E4" s="25">
        <v>0.6</v>
      </c>
      <c r="F4" s="25">
        <v>0.6</v>
      </c>
      <c r="G4" s="84">
        <f>SUM(((E4-F4)/E4+1))</f>
        <v>1</v>
      </c>
      <c r="H4" s="85"/>
      <c r="I4" s="85"/>
      <c r="J4" s="86"/>
      <c r="K4" s="98"/>
      <c r="L4" s="99"/>
      <c r="M4" s="110"/>
      <c r="N4" s="113"/>
      <c r="O4" s="103"/>
    </row>
    <row r="5" spans="1:15" ht="193.5" customHeight="1">
      <c r="A5" s="34">
        <f>SUM(A4+1)</f>
        <v>2</v>
      </c>
      <c r="B5" s="50" t="s">
        <v>135</v>
      </c>
      <c r="C5" s="46" t="s">
        <v>136</v>
      </c>
      <c r="D5" s="14" t="s">
        <v>105</v>
      </c>
      <c r="E5" s="25">
        <v>40</v>
      </c>
      <c r="F5" s="25">
        <v>40</v>
      </c>
      <c r="G5" s="84">
        <f>SUM(((E5-F5)/E5+1))</f>
        <v>1</v>
      </c>
      <c r="H5" s="85"/>
      <c r="I5" s="85"/>
      <c r="J5" s="86"/>
      <c r="K5" s="98"/>
      <c r="L5" s="99"/>
      <c r="M5" s="110"/>
      <c r="N5" s="113"/>
      <c r="O5" s="103"/>
    </row>
    <row r="6" spans="1:15" ht="219.75" customHeight="1">
      <c r="A6" s="34">
        <f>SUM(A5+1)</f>
        <v>3</v>
      </c>
      <c r="B6" s="41" t="s">
        <v>137</v>
      </c>
      <c r="C6" s="40" t="s">
        <v>138</v>
      </c>
      <c r="D6" s="29" t="s">
        <v>105</v>
      </c>
      <c r="E6" s="26">
        <v>10</v>
      </c>
      <c r="F6" s="26">
        <v>11</v>
      </c>
      <c r="G6" s="84">
        <f>SUM(F6/E6)</f>
        <v>1.1</v>
      </c>
      <c r="H6" s="85"/>
      <c r="I6" s="85"/>
      <c r="J6" s="86"/>
      <c r="K6" s="98"/>
      <c r="L6" s="99"/>
      <c r="M6" s="110"/>
      <c r="N6" s="113"/>
      <c r="O6" s="103"/>
    </row>
    <row r="7" spans="1:15" ht="116.25" customHeight="1">
      <c r="A7" s="34">
        <f>SUM(A6+1)</f>
        <v>4</v>
      </c>
      <c r="B7" s="41" t="s">
        <v>139</v>
      </c>
      <c r="C7" s="40" t="s">
        <v>140</v>
      </c>
      <c r="D7" s="29" t="s">
        <v>105</v>
      </c>
      <c r="E7" s="26">
        <v>27</v>
      </c>
      <c r="F7" s="26">
        <v>27</v>
      </c>
      <c r="G7" s="84">
        <f>SUM(((E7-F7)/E7+1))</f>
        <v>1</v>
      </c>
      <c r="H7" s="85"/>
      <c r="I7" s="85"/>
      <c r="J7" s="86"/>
      <c r="K7" s="98"/>
      <c r="L7" s="99"/>
      <c r="M7" s="110"/>
      <c r="N7" s="113"/>
      <c r="O7" s="103"/>
    </row>
    <row r="8" spans="1:15" ht="64.5" thickBot="1">
      <c r="A8" s="34">
        <f>SUM(A7+1)</f>
        <v>5</v>
      </c>
      <c r="B8" s="22" t="s">
        <v>141</v>
      </c>
      <c r="C8" s="47" t="s">
        <v>142</v>
      </c>
      <c r="D8" s="28" t="s">
        <v>105</v>
      </c>
      <c r="E8" s="26">
        <v>20</v>
      </c>
      <c r="F8" s="26">
        <v>20</v>
      </c>
      <c r="G8" s="84">
        <f>F8/E8</f>
        <v>1</v>
      </c>
      <c r="H8" s="85"/>
      <c r="I8" s="85"/>
      <c r="J8" s="86"/>
      <c r="K8" s="98"/>
      <c r="L8" s="99"/>
      <c r="M8" s="110"/>
      <c r="N8" s="113"/>
      <c r="O8" s="103"/>
    </row>
    <row r="9" spans="1:15" ht="207.75" customHeight="1" thickBot="1">
      <c r="A9" s="34">
        <f>SUM(A8+1)</f>
        <v>6</v>
      </c>
      <c r="B9" s="22" t="s">
        <v>143</v>
      </c>
      <c r="C9" s="40" t="s">
        <v>144</v>
      </c>
      <c r="D9" s="28" t="s">
        <v>105</v>
      </c>
      <c r="E9" s="26">
        <v>14</v>
      </c>
      <c r="F9" s="26">
        <v>14</v>
      </c>
      <c r="G9" s="84">
        <f>F9/E9</f>
        <v>1</v>
      </c>
      <c r="H9" s="85"/>
      <c r="I9" s="85"/>
      <c r="J9" s="86"/>
      <c r="K9" s="98"/>
      <c r="L9" s="99"/>
      <c r="M9" s="110"/>
      <c r="N9" s="113"/>
      <c r="O9" s="103"/>
    </row>
    <row r="10" spans="1:15" ht="13.5" thickBot="1">
      <c r="A10" s="34"/>
      <c r="B10" s="22"/>
      <c r="C10" s="51"/>
      <c r="D10" s="28"/>
      <c r="E10" s="26"/>
      <c r="F10" s="26"/>
      <c r="G10" s="84"/>
      <c r="H10" s="85"/>
      <c r="I10" s="85"/>
      <c r="J10" s="86"/>
      <c r="K10" s="98"/>
      <c r="L10" s="99"/>
      <c r="M10" s="110"/>
      <c r="N10" s="113"/>
      <c r="O10" s="103"/>
    </row>
    <row r="11" spans="1:15" ht="13.5" thickBot="1">
      <c r="A11" s="34"/>
      <c r="B11" s="30"/>
      <c r="C11" s="32"/>
      <c r="D11" s="29"/>
      <c r="E11" s="26"/>
      <c r="F11" s="26"/>
      <c r="G11" s="84"/>
      <c r="H11" s="85"/>
      <c r="I11" s="85"/>
      <c r="J11" s="86"/>
      <c r="K11" s="98"/>
      <c r="L11" s="99"/>
      <c r="M11" s="110"/>
      <c r="N11" s="113"/>
      <c r="O11" s="103"/>
    </row>
    <row r="12" spans="1:15" ht="12.75">
      <c r="A12" s="1"/>
      <c r="B12" s="33"/>
      <c r="C12" s="32"/>
      <c r="D12" s="21"/>
      <c r="E12" s="26"/>
      <c r="F12" s="26"/>
      <c r="G12" s="84"/>
      <c r="H12" s="85"/>
      <c r="I12" s="85"/>
      <c r="J12" s="86"/>
      <c r="K12" s="98"/>
      <c r="L12" s="99"/>
      <c r="M12" s="110"/>
      <c r="N12" s="113"/>
      <c r="O12" s="103"/>
    </row>
    <row r="13" spans="1:15" ht="12.75">
      <c r="A13" s="1"/>
      <c r="B13" s="1"/>
      <c r="C13" s="1"/>
      <c r="D13" s="1"/>
      <c r="E13" s="4"/>
      <c r="F13" s="4"/>
      <c r="G13" s="115"/>
      <c r="H13" s="116"/>
      <c r="I13" s="116"/>
      <c r="J13" s="117"/>
      <c r="K13" s="100"/>
      <c r="L13" s="101"/>
      <c r="M13" s="111"/>
      <c r="N13" s="114"/>
      <c r="O13" s="103"/>
    </row>
    <row r="14" spans="1:15" ht="27" customHeight="1">
      <c r="A14" s="1"/>
      <c r="B14" s="1"/>
      <c r="C14" s="1"/>
      <c r="D14" s="1"/>
      <c r="E14" s="5" t="s">
        <v>11</v>
      </c>
      <c r="F14" s="5" t="s">
        <v>12</v>
      </c>
      <c r="G14" s="93" t="s">
        <v>52</v>
      </c>
      <c r="H14" s="119"/>
      <c r="I14" s="119"/>
      <c r="J14" s="120"/>
      <c r="K14" s="118">
        <f>G15</f>
        <v>0.8656716417910447</v>
      </c>
      <c r="L14" s="118"/>
      <c r="M14" s="105">
        <v>0.2</v>
      </c>
      <c r="N14" s="108">
        <f>IF(K14&lt;1,3,IF(K14=1,1,0))</f>
        <v>3</v>
      </c>
      <c r="O14" s="103"/>
    </row>
    <row r="15" spans="1:15" ht="38.25">
      <c r="A15" s="1"/>
      <c r="B15" s="1"/>
      <c r="C15" s="12" t="s">
        <v>59</v>
      </c>
      <c r="D15" s="1" t="s">
        <v>49</v>
      </c>
      <c r="E15" s="4">
        <v>67000</v>
      </c>
      <c r="F15" s="4">
        <v>58000</v>
      </c>
      <c r="G15" s="118">
        <f>F15/E15</f>
        <v>0.8656716417910447</v>
      </c>
      <c r="H15" s="118"/>
      <c r="I15" s="118"/>
      <c r="J15" s="118"/>
      <c r="K15" s="118"/>
      <c r="L15" s="118"/>
      <c r="M15" s="106"/>
      <c r="N15" s="108"/>
      <c r="O15" s="103"/>
    </row>
    <row r="16" spans="1:15" ht="12.75">
      <c r="A16" s="1"/>
      <c r="B16" s="1"/>
      <c r="C16" s="1">
        <v>1</v>
      </c>
      <c r="D16" s="1"/>
      <c r="E16" s="4">
        <v>10000</v>
      </c>
      <c r="F16" s="4">
        <v>10000</v>
      </c>
      <c r="G16" s="118">
        <f aca="true" t="shared" si="0" ref="G16:G21">F16/E16</f>
        <v>1</v>
      </c>
      <c r="H16" s="118"/>
      <c r="I16" s="118"/>
      <c r="J16" s="118"/>
      <c r="K16" s="118"/>
      <c r="L16" s="118"/>
      <c r="M16" s="106"/>
      <c r="N16" s="108"/>
      <c r="O16" s="103"/>
    </row>
    <row r="17" spans="1:15" ht="12.75">
      <c r="A17" s="1"/>
      <c r="B17" s="1"/>
      <c r="C17" s="1">
        <f>SUM(C16+1)</f>
        <v>2</v>
      </c>
      <c r="D17" s="1"/>
      <c r="E17" s="4">
        <v>10000</v>
      </c>
      <c r="F17" s="4">
        <v>10000</v>
      </c>
      <c r="G17" s="118">
        <f t="shared" si="0"/>
        <v>1</v>
      </c>
      <c r="H17" s="118"/>
      <c r="I17" s="118"/>
      <c r="J17" s="118"/>
      <c r="K17" s="118"/>
      <c r="L17" s="118"/>
      <c r="M17" s="106"/>
      <c r="N17" s="108"/>
      <c r="O17" s="103"/>
    </row>
    <row r="18" spans="1:15" ht="12.75">
      <c r="A18" s="1"/>
      <c r="B18" s="1"/>
      <c r="C18" s="1">
        <f aca="true" t="shared" si="1" ref="C18:C31">SUM(C17+1)</f>
        <v>3</v>
      </c>
      <c r="D18" s="1"/>
      <c r="E18" s="4">
        <v>33000</v>
      </c>
      <c r="F18" s="4">
        <v>10000</v>
      </c>
      <c r="G18" s="118">
        <f t="shared" si="0"/>
        <v>0.30303030303030304</v>
      </c>
      <c r="H18" s="118"/>
      <c r="I18" s="118"/>
      <c r="J18" s="118"/>
      <c r="K18" s="118"/>
      <c r="L18" s="118"/>
      <c r="M18" s="106"/>
      <c r="N18" s="108"/>
      <c r="O18" s="103"/>
    </row>
    <row r="19" spans="1:15" ht="12.75">
      <c r="A19" s="1"/>
      <c r="B19" s="1"/>
      <c r="C19" s="1">
        <f t="shared" si="1"/>
        <v>4</v>
      </c>
      <c r="D19" s="1"/>
      <c r="E19" s="4">
        <v>14000</v>
      </c>
      <c r="F19" s="4">
        <v>10000</v>
      </c>
      <c r="G19" s="118">
        <f t="shared" si="0"/>
        <v>0.7142857142857143</v>
      </c>
      <c r="H19" s="118"/>
      <c r="I19" s="118"/>
      <c r="J19" s="118"/>
      <c r="K19" s="118"/>
      <c r="L19" s="118"/>
      <c r="M19" s="106"/>
      <c r="N19" s="108"/>
      <c r="O19" s="103"/>
    </row>
    <row r="20" spans="1:15" ht="12.75">
      <c r="A20" s="1"/>
      <c r="B20" s="1"/>
      <c r="C20" s="1">
        <f t="shared" si="1"/>
        <v>5</v>
      </c>
      <c r="D20" s="1"/>
      <c r="E20" s="4">
        <v>1</v>
      </c>
      <c r="F20" s="4">
        <v>10000</v>
      </c>
      <c r="G20" s="118">
        <f t="shared" si="0"/>
        <v>10000</v>
      </c>
      <c r="H20" s="118"/>
      <c r="I20" s="118"/>
      <c r="J20" s="118"/>
      <c r="K20" s="118"/>
      <c r="L20" s="118"/>
      <c r="M20" s="106"/>
      <c r="N20" s="108"/>
      <c r="O20" s="103"/>
    </row>
    <row r="21" spans="1:15" ht="12.75">
      <c r="A21" s="1"/>
      <c r="B21" s="1"/>
      <c r="C21" s="1">
        <f t="shared" si="1"/>
        <v>6</v>
      </c>
      <c r="D21" s="1"/>
      <c r="E21" s="4">
        <v>1</v>
      </c>
      <c r="F21" s="4">
        <v>8000</v>
      </c>
      <c r="G21" s="118">
        <f t="shared" si="0"/>
        <v>8000</v>
      </c>
      <c r="H21" s="118"/>
      <c r="I21" s="118"/>
      <c r="J21" s="118"/>
      <c r="K21" s="118"/>
      <c r="L21" s="118"/>
      <c r="M21" s="106"/>
      <c r="N21" s="108"/>
      <c r="O21" s="103"/>
    </row>
    <row r="22" spans="1:15" ht="12.75">
      <c r="A22" s="1"/>
      <c r="B22" s="1"/>
      <c r="C22" s="1">
        <f t="shared" si="1"/>
        <v>7</v>
      </c>
      <c r="D22" s="1"/>
      <c r="E22" s="4"/>
      <c r="F22" s="4"/>
      <c r="G22" s="118"/>
      <c r="H22" s="118"/>
      <c r="I22" s="118"/>
      <c r="J22" s="118"/>
      <c r="K22" s="118"/>
      <c r="L22" s="118"/>
      <c r="M22" s="106"/>
      <c r="N22" s="108"/>
      <c r="O22" s="103"/>
    </row>
    <row r="23" spans="1:15" ht="12.75">
      <c r="A23" s="1"/>
      <c r="B23" s="1"/>
      <c r="C23" s="1">
        <f t="shared" si="1"/>
        <v>8</v>
      </c>
      <c r="D23" s="1"/>
      <c r="E23" s="4"/>
      <c r="F23" s="4"/>
      <c r="G23" s="118"/>
      <c r="H23" s="118"/>
      <c r="I23" s="118"/>
      <c r="J23" s="118"/>
      <c r="K23" s="118"/>
      <c r="L23" s="118"/>
      <c r="M23" s="106"/>
      <c r="N23" s="108"/>
      <c r="O23" s="103"/>
    </row>
    <row r="24" spans="1:15" ht="12.75">
      <c r="A24" s="1"/>
      <c r="B24" s="1"/>
      <c r="C24" s="1">
        <f t="shared" si="1"/>
        <v>9</v>
      </c>
      <c r="D24" s="1"/>
      <c r="E24" s="4"/>
      <c r="F24" s="4"/>
      <c r="G24" s="118"/>
      <c r="H24" s="118"/>
      <c r="I24" s="118"/>
      <c r="J24" s="118"/>
      <c r="K24" s="118"/>
      <c r="L24" s="118"/>
      <c r="M24" s="106"/>
      <c r="N24" s="108"/>
      <c r="O24" s="103"/>
    </row>
    <row r="25" spans="1:15" ht="12.75">
      <c r="A25" s="1"/>
      <c r="B25" s="1"/>
      <c r="C25" s="1">
        <f t="shared" si="1"/>
        <v>10</v>
      </c>
      <c r="D25" s="1"/>
      <c r="E25" s="4"/>
      <c r="F25" s="4"/>
      <c r="G25" s="118"/>
      <c r="H25" s="118"/>
      <c r="I25" s="118"/>
      <c r="J25" s="118"/>
      <c r="K25" s="118"/>
      <c r="L25" s="118"/>
      <c r="M25" s="106"/>
      <c r="N25" s="108"/>
      <c r="O25" s="103"/>
    </row>
    <row r="26" spans="1:15" ht="12.75">
      <c r="A26" s="1"/>
      <c r="B26" s="1"/>
      <c r="C26" s="1">
        <f t="shared" si="1"/>
        <v>11</v>
      </c>
      <c r="D26" s="1"/>
      <c r="E26" s="4"/>
      <c r="F26" s="4"/>
      <c r="G26" s="118"/>
      <c r="H26" s="118"/>
      <c r="I26" s="118"/>
      <c r="J26" s="118"/>
      <c r="K26" s="118"/>
      <c r="L26" s="118"/>
      <c r="M26" s="106"/>
      <c r="N26" s="108"/>
      <c r="O26" s="103"/>
    </row>
    <row r="27" spans="1:15" ht="12.75">
      <c r="A27" s="1"/>
      <c r="B27" s="1"/>
      <c r="C27" s="1">
        <f t="shared" si="1"/>
        <v>12</v>
      </c>
      <c r="D27" s="1"/>
      <c r="E27" s="4"/>
      <c r="F27" s="4"/>
      <c r="G27" s="118"/>
      <c r="H27" s="118"/>
      <c r="I27" s="118"/>
      <c r="J27" s="118"/>
      <c r="K27" s="118"/>
      <c r="L27" s="118"/>
      <c r="M27" s="106"/>
      <c r="N27" s="108"/>
      <c r="O27" s="103"/>
    </row>
    <row r="28" spans="1:15" ht="12.75">
      <c r="A28" s="1"/>
      <c r="B28" s="1"/>
      <c r="C28" s="1">
        <f t="shared" si="1"/>
        <v>13</v>
      </c>
      <c r="D28" s="1"/>
      <c r="E28" s="4"/>
      <c r="F28" s="4"/>
      <c r="G28" s="118"/>
      <c r="H28" s="118"/>
      <c r="I28" s="118"/>
      <c r="J28" s="118"/>
      <c r="K28" s="118"/>
      <c r="L28" s="118"/>
      <c r="M28" s="106"/>
      <c r="N28" s="108"/>
      <c r="O28" s="103"/>
    </row>
    <row r="29" spans="1:15" ht="12.75">
      <c r="A29" s="1"/>
      <c r="B29" s="1"/>
      <c r="C29" s="1">
        <f t="shared" si="1"/>
        <v>14</v>
      </c>
      <c r="D29" s="1"/>
      <c r="E29" s="4"/>
      <c r="F29" s="4"/>
      <c r="G29" s="118"/>
      <c r="H29" s="118"/>
      <c r="I29" s="118"/>
      <c r="J29" s="118"/>
      <c r="K29" s="118"/>
      <c r="L29" s="118"/>
      <c r="M29" s="106"/>
      <c r="N29" s="108"/>
      <c r="O29" s="103"/>
    </row>
    <row r="30" spans="1:15" ht="12.75">
      <c r="A30" s="1"/>
      <c r="B30" s="1"/>
      <c r="C30" s="1">
        <f t="shared" si="1"/>
        <v>15</v>
      </c>
      <c r="D30" s="1"/>
      <c r="E30" s="4"/>
      <c r="F30" s="4"/>
      <c r="G30" s="118"/>
      <c r="H30" s="118"/>
      <c r="I30" s="118"/>
      <c r="J30" s="118"/>
      <c r="K30" s="118"/>
      <c r="L30" s="118"/>
      <c r="M30" s="106"/>
      <c r="N30" s="108"/>
      <c r="O30" s="103"/>
    </row>
    <row r="31" spans="1:15" ht="12.75">
      <c r="A31" s="1"/>
      <c r="B31" s="1"/>
      <c r="C31" s="1">
        <f t="shared" si="1"/>
        <v>16</v>
      </c>
      <c r="D31" s="1"/>
      <c r="E31" s="4"/>
      <c r="F31" s="4"/>
      <c r="G31" s="118"/>
      <c r="H31" s="118"/>
      <c r="I31" s="118"/>
      <c r="J31" s="118"/>
      <c r="K31" s="118"/>
      <c r="L31" s="118"/>
      <c r="M31" s="106"/>
      <c r="N31" s="108"/>
      <c r="O31" s="103"/>
    </row>
    <row r="32" spans="1:15" ht="12.75">
      <c r="A32" s="1"/>
      <c r="B32" s="1"/>
      <c r="C32" s="1"/>
      <c r="D32" s="1"/>
      <c r="E32" s="4"/>
      <c r="F32" s="4"/>
      <c r="G32" s="118"/>
      <c r="H32" s="118"/>
      <c r="I32" s="118"/>
      <c r="J32" s="118"/>
      <c r="K32" s="118"/>
      <c r="L32" s="118"/>
      <c r="M32" s="107"/>
      <c r="N32" s="108"/>
      <c r="O32" s="103"/>
    </row>
    <row r="33" spans="1:15" ht="48.75" customHeight="1">
      <c r="A33" s="1"/>
      <c r="B33" s="1"/>
      <c r="C33" s="1"/>
      <c r="D33" s="1"/>
      <c r="E33" s="39" t="s">
        <v>106</v>
      </c>
      <c r="F33" s="6" t="s">
        <v>26</v>
      </c>
      <c r="G33" s="121" t="s">
        <v>53</v>
      </c>
      <c r="H33" s="104"/>
      <c r="I33" s="104"/>
      <c r="J33" s="104"/>
      <c r="K33" s="122">
        <f>G34/1</f>
        <v>0</v>
      </c>
      <c r="L33" s="123"/>
      <c r="M33" s="104">
        <v>0.15</v>
      </c>
      <c r="N33" s="104">
        <f>IF(K33&gt;30,3,IF(K33&gt;10,1,0))</f>
        <v>0</v>
      </c>
      <c r="O33" s="103"/>
    </row>
    <row r="34" spans="1:15" ht="25.5">
      <c r="A34" s="1"/>
      <c r="B34" s="1"/>
      <c r="C34" s="12" t="s">
        <v>50</v>
      </c>
      <c r="D34" s="1"/>
      <c r="E34" s="7">
        <v>0</v>
      </c>
      <c r="F34" s="7">
        <v>58000</v>
      </c>
      <c r="G34" s="126">
        <f>SUM(E34/F34)*100</f>
        <v>0</v>
      </c>
      <c r="H34" s="127"/>
      <c r="I34" s="127"/>
      <c r="J34" s="128"/>
      <c r="K34" s="124"/>
      <c r="L34" s="125"/>
      <c r="M34" s="104"/>
      <c r="N34" s="104"/>
      <c r="O34" s="103"/>
    </row>
    <row r="35" spans="1:15" ht="12.75">
      <c r="A35" s="1"/>
      <c r="B35" s="1"/>
      <c r="C35" s="1"/>
      <c r="D35" s="1"/>
      <c r="E35" s="8"/>
      <c r="F35" s="8"/>
      <c r="G35" s="129" t="s">
        <v>54</v>
      </c>
      <c r="H35" s="130"/>
      <c r="I35" s="130"/>
      <c r="J35" s="130"/>
      <c r="K35" s="131">
        <v>1</v>
      </c>
      <c r="L35" s="132"/>
      <c r="M35" s="135">
        <v>0.1</v>
      </c>
      <c r="N35" s="135">
        <f>IF(K35=1,3)</f>
        <v>3</v>
      </c>
      <c r="O35" s="103"/>
    </row>
    <row r="36" spans="1:15" ht="12.75">
      <c r="A36" s="1"/>
      <c r="B36" s="1"/>
      <c r="C36" s="1"/>
      <c r="D36" s="1"/>
      <c r="E36" s="8">
        <v>1</v>
      </c>
      <c r="F36" s="8">
        <v>1</v>
      </c>
      <c r="G36" s="136">
        <v>1</v>
      </c>
      <c r="H36" s="137"/>
      <c r="I36" s="137"/>
      <c r="J36" s="138"/>
      <c r="K36" s="133"/>
      <c r="L36" s="134"/>
      <c r="M36" s="135"/>
      <c r="N36" s="135"/>
      <c r="O36" s="103"/>
    </row>
    <row r="37" spans="1:15" ht="12.75">
      <c r="A37" s="1"/>
      <c r="B37" s="1"/>
      <c r="C37" s="1"/>
      <c r="D37" s="1"/>
      <c r="E37" s="10"/>
      <c r="F37" s="10"/>
      <c r="G37" s="139" t="s">
        <v>55</v>
      </c>
      <c r="H37" s="140"/>
      <c r="I37" s="140"/>
      <c r="J37" s="140"/>
      <c r="K37" s="141">
        <f>G38</f>
        <v>3000.4982946346586</v>
      </c>
      <c r="L37" s="142"/>
      <c r="M37" s="145">
        <v>0.35</v>
      </c>
      <c r="N37" s="147">
        <f>IF(K37&lt;1,3,IF(K37=1,1,0))</f>
        <v>0</v>
      </c>
      <c r="O37" s="103"/>
    </row>
    <row r="38" spans="1:15" ht="12.75">
      <c r="A38" s="1"/>
      <c r="B38" s="1"/>
      <c r="C38" s="1" t="s">
        <v>60</v>
      </c>
      <c r="D38" s="1"/>
      <c r="E38" s="13"/>
      <c r="F38" s="13"/>
      <c r="G38" s="149">
        <f>AVERAGE(G39:J54)</f>
        <v>3000.4982946346586</v>
      </c>
      <c r="H38" s="150"/>
      <c r="I38" s="150"/>
      <c r="J38" s="151"/>
      <c r="K38" s="143"/>
      <c r="L38" s="144"/>
      <c r="M38" s="146"/>
      <c r="N38" s="148"/>
      <c r="O38" s="103"/>
    </row>
    <row r="39" spans="1:15" ht="12.75">
      <c r="A39" s="1"/>
      <c r="B39" s="1"/>
      <c r="C39" s="1">
        <v>1</v>
      </c>
      <c r="D39" s="1"/>
      <c r="E39" s="13"/>
      <c r="F39" s="13"/>
      <c r="G39" s="149">
        <f aca="true" t="shared" si="2" ref="G39:G44">SUM(G16/G4)</f>
        <v>1</v>
      </c>
      <c r="H39" s="150"/>
      <c r="I39" s="150"/>
      <c r="J39" s="151"/>
      <c r="K39" s="143"/>
      <c r="L39" s="144"/>
      <c r="M39" s="146"/>
      <c r="N39" s="148"/>
      <c r="O39" s="103"/>
    </row>
    <row r="40" spans="1:15" ht="12.75">
      <c r="A40" s="1"/>
      <c r="B40" s="1"/>
      <c r="C40" s="1">
        <f>SUM(C39+1)</f>
        <v>2</v>
      </c>
      <c r="D40" s="1"/>
      <c r="E40" s="13"/>
      <c r="F40" s="13"/>
      <c r="G40" s="149">
        <f t="shared" si="2"/>
        <v>1</v>
      </c>
      <c r="H40" s="150"/>
      <c r="I40" s="150"/>
      <c r="J40" s="151"/>
      <c r="K40" s="143"/>
      <c r="L40" s="144"/>
      <c r="M40" s="146"/>
      <c r="N40" s="148"/>
      <c r="O40" s="103"/>
    </row>
    <row r="41" spans="1:15" ht="12.75">
      <c r="A41" s="1"/>
      <c r="B41" s="1"/>
      <c r="C41" s="1">
        <f aca="true" t="shared" si="3" ref="C41:C54">SUM(C40+1)</f>
        <v>3</v>
      </c>
      <c r="D41" s="1"/>
      <c r="E41" s="13"/>
      <c r="F41" s="13"/>
      <c r="G41" s="149">
        <f t="shared" si="2"/>
        <v>0.27548209366391185</v>
      </c>
      <c r="H41" s="150"/>
      <c r="I41" s="150"/>
      <c r="J41" s="151"/>
      <c r="K41" s="143"/>
      <c r="L41" s="144"/>
      <c r="M41" s="146"/>
      <c r="N41" s="148"/>
      <c r="O41" s="103"/>
    </row>
    <row r="42" spans="1:15" ht="12.75">
      <c r="A42" s="1"/>
      <c r="B42" s="1"/>
      <c r="C42" s="1">
        <f t="shared" si="3"/>
        <v>4</v>
      </c>
      <c r="D42" s="1"/>
      <c r="E42" s="13"/>
      <c r="F42" s="13"/>
      <c r="G42" s="149">
        <f t="shared" si="2"/>
        <v>0.7142857142857143</v>
      </c>
      <c r="H42" s="150"/>
      <c r="I42" s="150"/>
      <c r="J42" s="151"/>
      <c r="K42" s="143"/>
      <c r="L42" s="144"/>
      <c r="M42" s="146"/>
      <c r="N42" s="148"/>
      <c r="O42" s="103"/>
    </row>
    <row r="43" spans="1:15" ht="12.75">
      <c r="A43" s="1"/>
      <c r="B43" s="1"/>
      <c r="C43" s="1">
        <f t="shared" si="3"/>
        <v>5</v>
      </c>
      <c r="D43" s="1"/>
      <c r="E43" s="13"/>
      <c r="F43" s="10"/>
      <c r="G43" s="149">
        <f t="shared" si="2"/>
        <v>10000</v>
      </c>
      <c r="H43" s="150"/>
      <c r="I43" s="150"/>
      <c r="J43" s="151"/>
      <c r="K43" s="143"/>
      <c r="L43" s="144"/>
      <c r="M43" s="146"/>
      <c r="N43" s="148"/>
      <c r="O43" s="103"/>
    </row>
    <row r="44" spans="1:15" ht="12.75">
      <c r="A44" s="1"/>
      <c r="B44" s="1"/>
      <c r="C44" s="1">
        <f t="shared" si="3"/>
        <v>6</v>
      </c>
      <c r="D44" s="1"/>
      <c r="E44" s="13"/>
      <c r="F44" s="13"/>
      <c r="G44" s="149">
        <f t="shared" si="2"/>
        <v>8000</v>
      </c>
      <c r="H44" s="150"/>
      <c r="I44" s="150"/>
      <c r="J44" s="151"/>
      <c r="K44" s="143"/>
      <c r="L44" s="144"/>
      <c r="M44" s="146"/>
      <c r="N44" s="148"/>
      <c r="O44" s="103"/>
    </row>
    <row r="45" spans="1:15" ht="12.75">
      <c r="A45" s="1"/>
      <c r="B45" s="1"/>
      <c r="C45" s="1">
        <f t="shared" si="3"/>
        <v>7</v>
      </c>
      <c r="D45" s="1"/>
      <c r="E45" s="13"/>
      <c r="F45" s="13"/>
      <c r="G45" s="149"/>
      <c r="H45" s="150"/>
      <c r="I45" s="150"/>
      <c r="J45" s="151"/>
      <c r="K45" s="143"/>
      <c r="L45" s="144"/>
      <c r="M45" s="146"/>
      <c r="N45" s="148"/>
      <c r="O45" s="103"/>
    </row>
    <row r="46" spans="1:15" ht="12.75">
      <c r="A46" s="1"/>
      <c r="B46" s="1"/>
      <c r="C46" s="1">
        <f t="shared" si="3"/>
        <v>8</v>
      </c>
      <c r="D46" s="1"/>
      <c r="E46" s="13"/>
      <c r="F46" s="13"/>
      <c r="G46" s="149"/>
      <c r="H46" s="150"/>
      <c r="I46" s="150"/>
      <c r="J46" s="151"/>
      <c r="K46" s="143"/>
      <c r="L46" s="144"/>
      <c r="M46" s="146"/>
      <c r="N46" s="148"/>
      <c r="O46" s="103"/>
    </row>
    <row r="47" spans="1:15" ht="12.75">
      <c r="A47" s="1"/>
      <c r="B47" s="1"/>
      <c r="C47" s="1">
        <f t="shared" si="3"/>
        <v>9</v>
      </c>
      <c r="D47" s="1"/>
      <c r="E47" s="13"/>
      <c r="F47" s="13"/>
      <c r="G47" s="149"/>
      <c r="H47" s="150"/>
      <c r="I47" s="150"/>
      <c r="J47" s="151"/>
      <c r="K47" s="143"/>
      <c r="L47" s="144"/>
      <c r="M47" s="146"/>
      <c r="N47" s="148"/>
      <c r="O47" s="103"/>
    </row>
    <row r="48" spans="1:15" ht="12.75">
      <c r="A48" s="1"/>
      <c r="B48" s="1"/>
      <c r="C48" s="1">
        <f t="shared" si="3"/>
        <v>10</v>
      </c>
      <c r="D48" s="1"/>
      <c r="E48" s="13"/>
      <c r="F48" s="13"/>
      <c r="G48" s="149"/>
      <c r="H48" s="150"/>
      <c r="I48" s="150"/>
      <c r="J48" s="151"/>
      <c r="K48" s="143"/>
      <c r="L48" s="144"/>
      <c r="M48" s="146"/>
      <c r="N48" s="148"/>
      <c r="O48" s="103"/>
    </row>
    <row r="49" spans="1:15" ht="12.75">
      <c r="A49" s="1"/>
      <c r="B49" s="1"/>
      <c r="C49" s="1">
        <f t="shared" si="3"/>
        <v>11</v>
      </c>
      <c r="D49" s="1"/>
      <c r="E49" s="13"/>
      <c r="F49" s="10"/>
      <c r="G49" s="149"/>
      <c r="H49" s="150"/>
      <c r="I49" s="150"/>
      <c r="J49" s="151"/>
      <c r="K49" s="143"/>
      <c r="L49" s="144"/>
      <c r="M49" s="146"/>
      <c r="N49" s="148"/>
      <c r="O49" s="103"/>
    </row>
    <row r="50" spans="1:15" ht="12.75">
      <c r="A50" s="1"/>
      <c r="B50" s="1"/>
      <c r="C50" s="1">
        <f t="shared" si="3"/>
        <v>12</v>
      </c>
      <c r="D50" s="1"/>
      <c r="E50" s="13"/>
      <c r="F50" s="13"/>
      <c r="G50" s="149"/>
      <c r="H50" s="150"/>
      <c r="I50" s="150"/>
      <c r="J50" s="151"/>
      <c r="K50" s="143"/>
      <c r="L50" s="144"/>
      <c r="M50" s="146"/>
      <c r="N50" s="148"/>
      <c r="O50" s="103"/>
    </row>
    <row r="51" spans="1:15" ht="12.75">
      <c r="A51" s="1"/>
      <c r="B51" s="1"/>
      <c r="C51" s="1">
        <f t="shared" si="3"/>
        <v>13</v>
      </c>
      <c r="D51" s="1"/>
      <c r="E51" s="13"/>
      <c r="F51" s="13"/>
      <c r="G51" s="149"/>
      <c r="H51" s="150"/>
      <c r="I51" s="150"/>
      <c r="J51" s="151"/>
      <c r="K51" s="143"/>
      <c r="L51" s="144"/>
      <c r="M51" s="146"/>
      <c r="N51" s="148"/>
      <c r="O51" s="103"/>
    </row>
    <row r="52" spans="1:15" ht="12.75">
      <c r="A52" s="1"/>
      <c r="B52" s="1"/>
      <c r="C52" s="1">
        <f t="shared" si="3"/>
        <v>14</v>
      </c>
      <c r="D52" s="1"/>
      <c r="E52" s="13"/>
      <c r="F52" s="13"/>
      <c r="G52" s="149"/>
      <c r="H52" s="150"/>
      <c r="I52" s="150"/>
      <c r="J52" s="151"/>
      <c r="K52" s="143"/>
      <c r="L52" s="144"/>
      <c r="M52" s="146"/>
      <c r="N52" s="148"/>
      <c r="O52" s="103"/>
    </row>
    <row r="53" spans="1:15" ht="12.75">
      <c r="A53" s="1"/>
      <c r="B53" s="1"/>
      <c r="C53" s="1">
        <f t="shared" si="3"/>
        <v>15</v>
      </c>
      <c r="D53" s="1"/>
      <c r="E53" s="13"/>
      <c r="F53" s="13"/>
      <c r="G53" s="149"/>
      <c r="H53" s="150"/>
      <c r="I53" s="150"/>
      <c r="J53" s="151"/>
      <c r="K53" s="143"/>
      <c r="L53" s="144"/>
      <c r="M53" s="146"/>
      <c r="N53" s="148"/>
      <c r="O53" s="103"/>
    </row>
    <row r="54" spans="1:15" ht="12.75">
      <c r="A54" s="1"/>
      <c r="B54" s="1"/>
      <c r="C54" s="1">
        <f t="shared" si="3"/>
        <v>16</v>
      </c>
      <c r="D54" s="1"/>
      <c r="E54" s="13"/>
      <c r="F54" s="10"/>
      <c r="G54" s="149"/>
      <c r="H54" s="150"/>
      <c r="I54" s="150"/>
      <c r="J54" s="151"/>
      <c r="K54" s="154"/>
      <c r="L54" s="155"/>
      <c r="M54" s="156"/>
      <c r="N54" s="153"/>
      <c r="O54" s="152"/>
    </row>
  </sheetData>
  <mergeCells count="76">
    <mergeCell ref="A1:M1"/>
    <mergeCell ref="A2:A3"/>
    <mergeCell ref="B2:B3"/>
    <mergeCell ref="C2:C3"/>
    <mergeCell ref="D2:D3"/>
    <mergeCell ref="E2:F2"/>
    <mergeCell ref="G2:J2"/>
    <mergeCell ref="K2:L2"/>
    <mergeCell ref="G3:J3"/>
    <mergeCell ref="K3:L13"/>
    <mergeCell ref="M3:M13"/>
    <mergeCell ref="N3:N13"/>
    <mergeCell ref="O3:O54"/>
    <mergeCell ref="G4:J4"/>
    <mergeCell ref="G5:J5"/>
    <mergeCell ref="G6:J6"/>
    <mergeCell ref="G7:J7"/>
    <mergeCell ref="G8:J8"/>
    <mergeCell ref="G9:J9"/>
    <mergeCell ref="G10:J10"/>
    <mergeCell ref="G11:J11"/>
    <mergeCell ref="G12:J12"/>
    <mergeCell ref="G13:J13"/>
    <mergeCell ref="G14:J14"/>
    <mergeCell ref="K14:L32"/>
    <mergeCell ref="M14:M32"/>
    <mergeCell ref="N14:N32"/>
    <mergeCell ref="G15:J15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K33:L34"/>
    <mergeCell ref="M33:M34"/>
    <mergeCell ref="N33:N34"/>
    <mergeCell ref="G34:J34"/>
    <mergeCell ref="G35:J35"/>
    <mergeCell ref="K35:L36"/>
    <mergeCell ref="M35:M36"/>
    <mergeCell ref="N35:N36"/>
    <mergeCell ref="G36:J36"/>
    <mergeCell ref="G37:J37"/>
    <mergeCell ref="K37:L54"/>
    <mergeCell ref="M37:M54"/>
    <mergeCell ref="N37:N54"/>
    <mergeCell ref="G38:J38"/>
    <mergeCell ref="G39:J39"/>
    <mergeCell ref="G40:J40"/>
    <mergeCell ref="G41:J41"/>
    <mergeCell ref="G42:J42"/>
    <mergeCell ref="G43:J43"/>
    <mergeCell ref="G44:J44"/>
    <mergeCell ref="G45:J45"/>
    <mergeCell ref="G46:J46"/>
    <mergeCell ref="G47:J47"/>
    <mergeCell ref="G52:J52"/>
    <mergeCell ref="G53:J53"/>
    <mergeCell ref="G54:J54"/>
    <mergeCell ref="G48:J48"/>
    <mergeCell ref="G49:J49"/>
    <mergeCell ref="G50:J50"/>
    <mergeCell ref="G51:J5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C7">
      <selection activeCell="O3" sqref="O3:O28"/>
    </sheetView>
  </sheetViews>
  <sheetFormatPr defaultColWidth="9.140625" defaultRowHeight="12.75"/>
  <cols>
    <col min="1" max="1" width="5.28125" style="0" customWidth="1"/>
    <col min="2" max="2" width="31.57421875" style="0" customWidth="1"/>
    <col min="3" max="3" width="27.57421875" style="0" customWidth="1"/>
    <col min="4" max="4" width="11.28125" style="0" customWidth="1"/>
    <col min="5" max="5" width="13.421875" style="0" customWidth="1"/>
    <col min="7" max="7" width="13.7109375" style="0" customWidth="1"/>
    <col min="8" max="8" width="11.140625" style="0" customWidth="1"/>
    <col min="9" max="9" width="17.421875" style="0" customWidth="1"/>
    <col min="15" max="15" width="18.8515625" style="0" customWidth="1"/>
  </cols>
  <sheetData>
    <row r="1" spans="1:13" ht="15.75" customHeight="1">
      <c r="A1" s="87" t="s">
        <v>122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5" ht="57" customHeight="1">
      <c r="A2" s="88" t="s">
        <v>1</v>
      </c>
      <c r="B2" s="88" t="s">
        <v>8</v>
      </c>
      <c r="C2" s="88" t="s">
        <v>9</v>
      </c>
      <c r="D2" s="88" t="s">
        <v>10</v>
      </c>
      <c r="E2" s="88" t="s">
        <v>16</v>
      </c>
      <c r="F2" s="88"/>
      <c r="G2" s="89" t="s">
        <v>17</v>
      </c>
      <c r="H2" s="90"/>
      <c r="I2" s="90"/>
      <c r="J2" s="91"/>
      <c r="K2" s="92" t="s">
        <v>27</v>
      </c>
      <c r="L2" s="91"/>
      <c r="M2" s="9" t="s">
        <v>28</v>
      </c>
      <c r="N2" s="2" t="s">
        <v>3</v>
      </c>
      <c r="O2" s="2" t="s">
        <v>29</v>
      </c>
    </row>
    <row r="3" spans="1:15" ht="24.75" customHeight="1">
      <c r="A3" s="88"/>
      <c r="B3" s="88"/>
      <c r="C3" s="88"/>
      <c r="D3" s="88"/>
      <c r="E3" s="3" t="s">
        <v>11</v>
      </c>
      <c r="F3" s="3" t="s">
        <v>12</v>
      </c>
      <c r="G3" s="93" t="s">
        <v>51</v>
      </c>
      <c r="H3" s="94"/>
      <c r="I3" s="94"/>
      <c r="J3" s="95"/>
      <c r="K3" s="96">
        <f>G4</f>
        <v>0.45</v>
      </c>
      <c r="L3" s="97"/>
      <c r="M3" s="109">
        <v>0.2</v>
      </c>
      <c r="N3" s="112">
        <f>IF(K3&lt;1,0,IF(K3=1,1,IF(K3&gt;1,3)))</f>
        <v>0</v>
      </c>
      <c r="O3" s="102">
        <f>SUM((M3*N3)+(M13*N13)+(M19*N19)+(M21*N21)+(M23*N23))</f>
        <v>1.35</v>
      </c>
    </row>
    <row r="4" spans="1:15" ht="50.25" customHeight="1">
      <c r="A4" s="1" t="s">
        <v>13</v>
      </c>
      <c r="B4" s="12" t="s">
        <v>123</v>
      </c>
      <c r="C4" s="12" t="s">
        <v>124</v>
      </c>
      <c r="D4" s="20" t="s">
        <v>125</v>
      </c>
      <c r="E4" s="25">
        <v>20</v>
      </c>
      <c r="F4" s="25">
        <v>9</v>
      </c>
      <c r="G4" s="84">
        <f>F4/E4</f>
        <v>0.45</v>
      </c>
      <c r="H4" s="85"/>
      <c r="I4" s="85"/>
      <c r="J4" s="86"/>
      <c r="K4" s="98"/>
      <c r="L4" s="99"/>
      <c r="M4" s="110"/>
      <c r="N4" s="113"/>
      <c r="O4" s="103"/>
    </row>
    <row r="5" spans="1:15" ht="42" customHeight="1">
      <c r="A5" s="1" t="s">
        <v>15</v>
      </c>
      <c r="B5" s="12"/>
      <c r="C5" s="12"/>
      <c r="D5" s="20"/>
      <c r="E5" s="27"/>
      <c r="F5" s="27"/>
      <c r="G5" s="84"/>
      <c r="H5" s="85"/>
      <c r="I5" s="85"/>
      <c r="J5" s="86"/>
      <c r="K5" s="98"/>
      <c r="L5" s="99"/>
      <c r="M5" s="110"/>
      <c r="N5" s="113"/>
      <c r="O5" s="103"/>
    </row>
    <row r="6" spans="1:15" ht="12.75">
      <c r="A6" s="2" t="s">
        <v>18</v>
      </c>
      <c r="B6" s="1"/>
      <c r="C6" s="12" t="s">
        <v>63</v>
      </c>
      <c r="D6" s="21"/>
      <c r="E6" s="26"/>
      <c r="F6" s="26"/>
      <c r="G6" s="84"/>
      <c r="H6" s="85"/>
      <c r="I6" s="85"/>
      <c r="J6" s="86"/>
      <c r="K6" s="98"/>
      <c r="L6" s="99"/>
      <c r="M6" s="110"/>
      <c r="N6" s="113"/>
      <c r="O6" s="103"/>
    </row>
    <row r="7" spans="1:15" ht="12.75" customHeight="1">
      <c r="A7" s="2" t="s">
        <v>19</v>
      </c>
      <c r="B7" s="1"/>
      <c r="C7" s="1"/>
      <c r="D7" s="21"/>
      <c r="E7" s="26"/>
      <c r="F7" s="26"/>
      <c r="G7" s="84"/>
      <c r="H7" s="85"/>
      <c r="I7" s="85"/>
      <c r="J7" s="86"/>
      <c r="K7" s="98"/>
      <c r="L7" s="99"/>
      <c r="M7" s="110"/>
      <c r="N7" s="113"/>
      <c r="O7" s="103"/>
    </row>
    <row r="8" spans="1:15" ht="12.75">
      <c r="A8" s="2" t="s">
        <v>20</v>
      </c>
      <c r="B8" s="1"/>
      <c r="C8" s="1"/>
      <c r="D8" s="21"/>
      <c r="E8" s="26"/>
      <c r="F8" s="26"/>
      <c r="G8" s="84"/>
      <c r="H8" s="85"/>
      <c r="I8" s="85"/>
      <c r="J8" s="86"/>
      <c r="K8" s="98"/>
      <c r="L8" s="99"/>
      <c r="M8" s="110"/>
      <c r="N8" s="113"/>
      <c r="O8" s="103"/>
    </row>
    <row r="9" spans="1:15" ht="12.75">
      <c r="A9" s="2" t="s">
        <v>21</v>
      </c>
      <c r="B9" s="1"/>
      <c r="C9" s="1"/>
      <c r="D9" s="21"/>
      <c r="E9" s="26"/>
      <c r="F9" s="26"/>
      <c r="G9" s="84"/>
      <c r="H9" s="85"/>
      <c r="I9" s="85"/>
      <c r="J9" s="86"/>
      <c r="K9" s="98"/>
      <c r="L9" s="99"/>
      <c r="M9" s="110"/>
      <c r="N9" s="113"/>
      <c r="O9" s="103"/>
    </row>
    <row r="10" spans="1:15" ht="12.75">
      <c r="A10" s="2" t="s">
        <v>22</v>
      </c>
      <c r="B10" s="1"/>
      <c r="C10" s="1"/>
      <c r="D10" s="21"/>
      <c r="E10" s="26"/>
      <c r="F10" s="26"/>
      <c r="G10" s="84"/>
      <c r="H10" s="85"/>
      <c r="I10" s="85"/>
      <c r="J10" s="86"/>
      <c r="K10" s="98"/>
      <c r="L10" s="99"/>
      <c r="M10" s="110"/>
      <c r="N10" s="113"/>
      <c r="O10" s="103"/>
    </row>
    <row r="11" spans="1:15" ht="12.75">
      <c r="A11" s="2" t="s">
        <v>23</v>
      </c>
      <c r="B11" s="1"/>
      <c r="C11" s="1"/>
      <c r="D11" s="21"/>
      <c r="E11" s="26"/>
      <c r="F11" s="26"/>
      <c r="G11" s="84"/>
      <c r="H11" s="85"/>
      <c r="I11" s="85"/>
      <c r="J11" s="86"/>
      <c r="K11" s="98"/>
      <c r="L11" s="99"/>
      <c r="M11" s="110"/>
      <c r="N11" s="113"/>
      <c r="O11" s="103"/>
    </row>
    <row r="12" spans="1:15" ht="12.75">
      <c r="A12" s="2" t="s">
        <v>24</v>
      </c>
      <c r="B12" s="1"/>
      <c r="C12" s="1"/>
      <c r="D12" s="1"/>
      <c r="E12" s="4"/>
      <c r="F12" s="4"/>
      <c r="G12" s="115"/>
      <c r="H12" s="116"/>
      <c r="I12" s="116"/>
      <c r="J12" s="117"/>
      <c r="K12" s="100"/>
      <c r="L12" s="101"/>
      <c r="M12" s="111"/>
      <c r="N12" s="114"/>
      <c r="O12" s="103"/>
    </row>
    <row r="13" spans="1:15" ht="27" customHeight="1">
      <c r="A13" s="1"/>
      <c r="B13" s="1"/>
      <c r="C13" s="1"/>
      <c r="D13" s="1"/>
      <c r="E13" s="5" t="s">
        <v>11</v>
      </c>
      <c r="F13" s="5" t="s">
        <v>12</v>
      </c>
      <c r="G13" s="93" t="s">
        <v>52</v>
      </c>
      <c r="H13" s="119"/>
      <c r="I13" s="119"/>
      <c r="J13" s="120"/>
      <c r="K13" s="118">
        <f>(G14)/1</f>
        <v>0.9237603545154376</v>
      </c>
      <c r="L13" s="118"/>
      <c r="M13" s="105">
        <v>0.2</v>
      </c>
      <c r="N13" s="108">
        <f>IF(K13&lt;1,3,IF(K13&gt;1,0,1))</f>
        <v>3</v>
      </c>
      <c r="O13" s="103"/>
    </row>
    <row r="14" spans="1:15" ht="38.25">
      <c r="A14" s="1"/>
      <c r="B14" s="1"/>
      <c r="C14" s="12" t="s">
        <v>59</v>
      </c>
      <c r="D14" s="1" t="s">
        <v>49</v>
      </c>
      <c r="E14" s="4">
        <v>1104.832</v>
      </c>
      <c r="F14" s="4">
        <v>1020.6</v>
      </c>
      <c r="G14" s="118">
        <f>F14/E14</f>
        <v>0.9237603545154376</v>
      </c>
      <c r="H14" s="118"/>
      <c r="I14" s="118"/>
      <c r="J14" s="118"/>
      <c r="K14" s="118"/>
      <c r="L14" s="118"/>
      <c r="M14" s="106"/>
      <c r="N14" s="108"/>
      <c r="O14" s="103"/>
    </row>
    <row r="15" spans="1:15" ht="12.75">
      <c r="A15" s="1"/>
      <c r="B15" s="1"/>
      <c r="C15" s="1">
        <v>1</v>
      </c>
      <c r="D15" s="1"/>
      <c r="E15" s="4">
        <v>1903</v>
      </c>
      <c r="F15" s="4">
        <v>891.702</v>
      </c>
      <c r="G15" s="118">
        <f>F15/E15</f>
        <v>0.46857698370993167</v>
      </c>
      <c r="H15" s="118"/>
      <c r="I15" s="118"/>
      <c r="J15" s="118"/>
      <c r="K15" s="118"/>
      <c r="L15" s="118"/>
      <c r="M15" s="106"/>
      <c r="N15" s="108"/>
      <c r="O15" s="103"/>
    </row>
    <row r="16" spans="1:15" ht="12.75">
      <c r="A16" s="1"/>
      <c r="B16" s="1"/>
      <c r="C16" s="1"/>
      <c r="D16" s="1"/>
      <c r="E16" s="4"/>
      <c r="F16" s="4"/>
      <c r="G16" s="118"/>
      <c r="H16" s="118"/>
      <c r="I16" s="118"/>
      <c r="J16" s="118"/>
      <c r="K16" s="118"/>
      <c r="L16" s="118"/>
      <c r="M16" s="106"/>
      <c r="N16" s="108"/>
      <c r="O16" s="103"/>
    </row>
    <row r="17" spans="1:15" ht="12.75">
      <c r="A17" s="1"/>
      <c r="B17" s="1"/>
      <c r="C17" s="1"/>
      <c r="D17" s="1"/>
      <c r="E17" s="4"/>
      <c r="F17" s="4"/>
      <c r="G17" s="118"/>
      <c r="H17" s="118"/>
      <c r="I17" s="118"/>
      <c r="J17" s="118"/>
      <c r="K17" s="118"/>
      <c r="L17" s="118"/>
      <c r="M17" s="106"/>
      <c r="N17" s="108"/>
      <c r="O17" s="103"/>
    </row>
    <row r="18" spans="1:15" ht="12.75">
      <c r="A18" s="1"/>
      <c r="B18" s="1"/>
      <c r="C18" s="1"/>
      <c r="D18" s="1"/>
      <c r="E18" s="4"/>
      <c r="F18" s="4"/>
      <c r="G18" s="118"/>
      <c r="H18" s="118"/>
      <c r="I18" s="118"/>
      <c r="J18" s="118"/>
      <c r="K18" s="118"/>
      <c r="L18" s="118"/>
      <c r="M18" s="107"/>
      <c r="N18" s="108"/>
      <c r="O18" s="103"/>
    </row>
    <row r="19" spans="1:15" ht="27.75" customHeight="1">
      <c r="A19" s="1"/>
      <c r="B19" s="1"/>
      <c r="C19" s="1"/>
      <c r="D19" s="1"/>
      <c r="E19" s="6" t="s">
        <v>126</v>
      </c>
      <c r="F19" s="6" t="s">
        <v>26</v>
      </c>
      <c r="G19" s="121" t="s">
        <v>53</v>
      </c>
      <c r="H19" s="104"/>
      <c r="I19" s="104"/>
      <c r="J19" s="104"/>
      <c r="K19" s="122">
        <f>G20/1</f>
        <v>257.1428571428572</v>
      </c>
      <c r="L19" s="123"/>
      <c r="M19" s="104">
        <v>0.15</v>
      </c>
      <c r="N19" s="104">
        <f>IF(K19&gt;30,3,IF(K19&gt;10,1,0))</f>
        <v>3</v>
      </c>
      <c r="O19" s="103"/>
    </row>
    <row r="20" spans="1:15" ht="25.5">
      <c r="A20" s="1"/>
      <c r="B20" s="1"/>
      <c r="C20" s="12" t="s">
        <v>50</v>
      </c>
      <c r="D20" s="1"/>
      <c r="E20" s="7">
        <f>SUM(F14-F20)</f>
        <v>734.8320000000001</v>
      </c>
      <c r="F20" s="7">
        <v>285.768</v>
      </c>
      <c r="G20" s="126">
        <f>SUM(E20/F20*100)</f>
        <v>257.1428571428572</v>
      </c>
      <c r="H20" s="127"/>
      <c r="I20" s="127"/>
      <c r="J20" s="128"/>
      <c r="K20" s="124"/>
      <c r="L20" s="125"/>
      <c r="M20" s="104"/>
      <c r="N20" s="104"/>
      <c r="O20" s="103"/>
    </row>
    <row r="21" spans="1:15" ht="12.75">
      <c r="A21" s="1"/>
      <c r="B21" s="1"/>
      <c r="C21" s="1"/>
      <c r="D21" s="1"/>
      <c r="E21" s="8"/>
      <c r="F21" s="8"/>
      <c r="G21" s="129" t="s">
        <v>54</v>
      </c>
      <c r="H21" s="130"/>
      <c r="I21" s="130"/>
      <c r="J21" s="130"/>
      <c r="K21" s="131">
        <v>1</v>
      </c>
      <c r="L21" s="132"/>
      <c r="M21" s="135">
        <v>0.1</v>
      </c>
      <c r="N21" s="135">
        <f>IF(K21=1,3)</f>
        <v>3</v>
      </c>
      <c r="O21" s="103"/>
    </row>
    <row r="22" spans="1:15" ht="12.75">
      <c r="A22" s="1"/>
      <c r="B22" s="1"/>
      <c r="C22" s="1"/>
      <c r="D22" s="1"/>
      <c r="E22" s="8">
        <v>1</v>
      </c>
      <c r="F22" s="8">
        <v>1</v>
      </c>
      <c r="G22" s="136">
        <v>1</v>
      </c>
      <c r="H22" s="137"/>
      <c r="I22" s="137"/>
      <c r="J22" s="138"/>
      <c r="K22" s="133"/>
      <c r="L22" s="134"/>
      <c r="M22" s="135"/>
      <c r="N22" s="135"/>
      <c r="O22" s="103"/>
    </row>
    <row r="23" spans="1:15" ht="12.75">
      <c r="A23" s="1"/>
      <c r="B23" s="1"/>
      <c r="C23" s="1"/>
      <c r="D23" s="1"/>
      <c r="E23" s="10"/>
      <c r="F23" s="10"/>
      <c r="G23" s="139" t="s">
        <v>55</v>
      </c>
      <c r="H23" s="140"/>
      <c r="I23" s="140"/>
      <c r="J23" s="140"/>
      <c r="K23" s="141">
        <f>G24</f>
        <v>1.0412821860220705</v>
      </c>
      <c r="L23" s="142"/>
      <c r="M23" s="145">
        <v>0.35</v>
      </c>
      <c r="N23" s="147">
        <f>IF(K23&lt;1,3,IF(K23&gt;1,0,1))</f>
        <v>0</v>
      </c>
      <c r="O23" s="103"/>
    </row>
    <row r="24" spans="1:15" ht="12.75">
      <c r="A24" s="1"/>
      <c r="B24" s="1"/>
      <c r="C24" s="1" t="s">
        <v>60</v>
      </c>
      <c r="D24" s="1"/>
      <c r="E24" s="13"/>
      <c r="F24" s="13"/>
      <c r="G24" s="149">
        <f>G25</f>
        <v>1.0412821860220705</v>
      </c>
      <c r="H24" s="150"/>
      <c r="I24" s="150"/>
      <c r="J24" s="151"/>
      <c r="K24" s="143"/>
      <c r="L24" s="144"/>
      <c r="M24" s="146"/>
      <c r="N24" s="148"/>
      <c r="O24" s="103"/>
    </row>
    <row r="25" spans="1:15" ht="12.75">
      <c r="A25" s="1"/>
      <c r="B25" s="1"/>
      <c r="C25" s="1">
        <v>1</v>
      </c>
      <c r="D25" s="1"/>
      <c r="E25" s="13"/>
      <c r="F25" s="13"/>
      <c r="G25" s="149">
        <f>SUM(G15/G4)</f>
        <v>1.0412821860220705</v>
      </c>
      <c r="H25" s="150"/>
      <c r="I25" s="150"/>
      <c r="J25" s="151"/>
      <c r="K25" s="143"/>
      <c r="L25" s="144"/>
      <c r="M25" s="146"/>
      <c r="N25" s="148"/>
      <c r="O25" s="103"/>
    </row>
    <row r="26" spans="1:15" ht="12.75">
      <c r="A26" s="1"/>
      <c r="B26" s="1"/>
      <c r="C26" s="1"/>
      <c r="D26" s="1"/>
      <c r="E26" s="13"/>
      <c r="F26" s="13"/>
      <c r="G26" s="149"/>
      <c r="H26" s="150"/>
      <c r="I26" s="150"/>
      <c r="J26" s="151"/>
      <c r="K26" s="143"/>
      <c r="L26" s="144"/>
      <c r="M26" s="146"/>
      <c r="N26" s="148"/>
      <c r="O26" s="103"/>
    </row>
    <row r="27" spans="1:15" ht="12.75">
      <c r="A27" s="1"/>
      <c r="B27" s="1"/>
      <c r="C27" s="1"/>
      <c r="D27" s="1"/>
      <c r="E27" s="13"/>
      <c r="F27" s="13"/>
      <c r="G27" s="149"/>
      <c r="H27" s="150"/>
      <c r="I27" s="150"/>
      <c r="J27" s="151"/>
      <c r="K27" s="143"/>
      <c r="L27" s="144"/>
      <c r="M27" s="146"/>
      <c r="N27" s="148"/>
      <c r="O27" s="103"/>
    </row>
    <row r="28" spans="1:15" ht="12.75">
      <c r="A28" s="1"/>
      <c r="B28" s="1"/>
      <c r="C28" s="1"/>
      <c r="D28" s="1"/>
      <c r="E28" s="10"/>
      <c r="F28" s="10"/>
      <c r="G28" s="149"/>
      <c r="H28" s="150"/>
      <c r="I28" s="150"/>
      <c r="J28" s="151"/>
      <c r="K28" s="154"/>
      <c r="L28" s="155"/>
      <c r="M28" s="156"/>
      <c r="N28" s="153"/>
      <c r="O28" s="152"/>
    </row>
  </sheetData>
  <mergeCells count="50">
    <mergeCell ref="A1:M1"/>
    <mergeCell ref="A2:A3"/>
    <mergeCell ref="B2:B3"/>
    <mergeCell ref="C2:C3"/>
    <mergeCell ref="D2:D3"/>
    <mergeCell ref="E2:F2"/>
    <mergeCell ref="G2:J2"/>
    <mergeCell ref="K2:L2"/>
    <mergeCell ref="G3:J3"/>
    <mergeCell ref="K3:L12"/>
    <mergeCell ref="M3:M12"/>
    <mergeCell ref="N3:N12"/>
    <mergeCell ref="O3:O28"/>
    <mergeCell ref="G4:J4"/>
    <mergeCell ref="G5:J5"/>
    <mergeCell ref="G6:J6"/>
    <mergeCell ref="G7:J7"/>
    <mergeCell ref="G8:J8"/>
    <mergeCell ref="G9:J9"/>
    <mergeCell ref="G10:J10"/>
    <mergeCell ref="G11:J11"/>
    <mergeCell ref="G12:J12"/>
    <mergeCell ref="G13:J13"/>
    <mergeCell ref="K13:L18"/>
    <mergeCell ref="M13:M18"/>
    <mergeCell ref="N13:N18"/>
    <mergeCell ref="G14:J14"/>
    <mergeCell ref="G15:J15"/>
    <mergeCell ref="G16:J16"/>
    <mergeCell ref="G17:J17"/>
    <mergeCell ref="G18:J18"/>
    <mergeCell ref="G19:J19"/>
    <mergeCell ref="K19:L20"/>
    <mergeCell ref="M19:M20"/>
    <mergeCell ref="N19:N20"/>
    <mergeCell ref="G20:J20"/>
    <mergeCell ref="G21:J21"/>
    <mergeCell ref="K21:L22"/>
    <mergeCell ref="M21:M22"/>
    <mergeCell ref="N21:N22"/>
    <mergeCell ref="G22:J22"/>
    <mergeCell ref="G23:J23"/>
    <mergeCell ref="K23:L28"/>
    <mergeCell ref="M23:M28"/>
    <mergeCell ref="N23:N28"/>
    <mergeCell ref="G24:J24"/>
    <mergeCell ref="G25:J25"/>
    <mergeCell ref="G26:J26"/>
    <mergeCell ref="G27:J27"/>
    <mergeCell ref="G28:J2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C8">
      <selection activeCell="G35" sqref="G35"/>
    </sheetView>
  </sheetViews>
  <sheetFormatPr defaultColWidth="9.140625" defaultRowHeight="12.75"/>
  <cols>
    <col min="1" max="1" width="5.28125" style="0" customWidth="1"/>
    <col min="2" max="2" width="31.57421875" style="0" customWidth="1"/>
    <col min="3" max="3" width="27.57421875" style="0" customWidth="1"/>
    <col min="4" max="4" width="11.28125" style="0" customWidth="1"/>
    <col min="5" max="5" width="13.421875" style="0" customWidth="1"/>
    <col min="7" max="7" width="13.7109375" style="0" customWidth="1"/>
    <col min="8" max="8" width="11.140625" style="0" customWidth="1"/>
    <col min="9" max="9" width="17.421875" style="0" customWidth="1"/>
    <col min="15" max="15" width="18.8515625" style="0" customWidth="1"/>
  </cols>
  <sheetData>
    <row r="1" spans="1:13" ht="15.75" customHeight="1">
      <c r="A1" s="87" t="s">
        <v>42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5" ht="57" customHeight="1">
      <c r="A2" s="88" t="s">
        <v>1</v>
      </c>
      <c r="B2" s="88" t="s">
        <v>8</v>
      </c>
      <c r="C2" s="88" t="s">
        <v>9</v>
      </c>
      <c r="D2" s="88" t="s">
        <v>10</v>
      </c>
      <c r="E2" s="88" t="s">
        <v>16</v>
      </c>
      <c r="F2" s="88"/>
      <c r="G2" s="89" t="s">
        <v>17</v>
      </c>
      <c r="H2" s="90"/>
      <c r="I2" s="90"/>
      <c r="J2" s="91"/>
      <c r="K2" s="92" t="s">
        <v>27</v>
      </c>
      <c r="L2" s="91"/>
      <c r="M2" s="9" t="s">
        <v>28</v>
      </c>
      <c r="N2" s="2" t="s">
        <v>3</v>
      </c>
      <c r="O2" s="2" t="s">
        <v>29</v>
      </c>
    </row>
    <row r="3" spans="1:15" ht="24.75" customHeight="1">
      <c r="A3" s="88"/>
      <c r="B3" s="88"/>
      <c r="C3" s="88"/>
      <c r="D3" s="88"/>
      <c r="E3" s="3" t="s">
        <v>11</v>
      </c>
      <c r="F3" s="3" t="s">
        <v>12</v>
      </c>
      <c r="G3" s="93" t="s">
        <v>51</v>
      </c>
      <c r="H3" s="94"/>
      <c r="I3" s="94"/>
      <c r="J3" s="95"/>
      <c r="K3" s="96">
        <f>(G4+G5+G6)/2</f>
        <v>1</v>
      </c>
      <c r="L3" s="97"/>
      <c r="M3" s="109">
        <v>0.2</v>
      </c>
      <c r="N3" s="112">
        <f>IF(K3=1,1+IF(K3&gt;1,3,0))</f>
        <v>1</v>
      </c>
      <c r="O3" s="102">
        <f>SUM(M3*N3+M13*N13+M19*N19+M21*N21+M23*N23)</f>
        <v>1.05</v>
      </c>
    </row>
    <row r="4" spans="1:15" ht="50.25" customHeight="1">
      <c r="A4" s="1" t="s">
        <v>13</v>
      </c>
      <c r="B4" s="12" t="s">
        <v>61</v>
      </c>
      <c r="C4" s="12" t="s">
        <v>43</v>
      </c>
      <c r="D4" s="20" t="s">
        <v>48</v>
      </c>
      <c r="E4" s="25">
        <v>1</v>
      </c>
      <c r="F4" s="25">
        <v>1</v>
      </c>
      <c r="G4" s="84">
        <f>F4/E4</f>
        <v>1</v>
      </c>
      <c r="H4" s="85"/>
      <c r="I4" s="85"/>
      <c r="J4" s="86"/>
      <c r="K4" s="98"/>
      <c r="L4" s="99"/>
      <c r="M4" s="110"/>
      <c r="N4" s="113"/>
      <c r="O4" s="103"/>
    </row>
    <row r="5" spans="1:15" ht="42" customHeight="1">
      <c r="A5" s="1" t="s">
        <v>15</v>
      </c>
      <c r="B5" s="12"/>
      <c r="C5" s="12" t="s">
        <v>64</v>
      </c>
      <c r="D5" s="20" t="s">
        <v>62</v>
      </c>
      <c r="E5" s="27">
        <v>30</v>
      </c>
      <c r="F5" s="27">
        <v>30</v>
      </c>
      <c r="G5" s="84">
        <f>F5/E5</f>
        <v>1</v>
      </c>
      <c r="H5" s="85"/>
      <c r="I5" s="85"/>
      <c r="J5" s="86"/>
      <c r="K5" s="98"/>
      <c r="L5" s="99"/>
      <c r="M5" s="110"/>
      <c r="N5" s="113"/>
      <c r="O5" s="103"/>
    </row>
    <row r="6" spans="1:15" ht="12.75">
      <c r="A6" s="2" t="s">
        <v>18</v>
      </c>
      <c r="B6" s="1"/>
      <c r="C6" s="12" t="s">
        <v>63</v>
      </c>
      <c r="D6" s="21"/>
      <c r="E6" s="26"/>
      <c r="F6" s="26"/>
      <c r="G6" s="84"/>
      <c r="H6" s="85"/>
      <c r="I6" s="85"/>
      <c r="J6" s="86"/>
      <c r="K6" s="98"/>
      <c r="L6" s="99"/>
      <c r="M6" s="110"/>
      <c r="N6" s="113"/>
      <c r="O6" s="103"/>
    </row>
    <row r="7" spans="1:15" ht="12.75" customHeight="1">
      <c r="A7" s="2" t="s">
        <v>19</v>
      </c>
      <c r="B7" s="1"/>
      <c r="C7" s="1"/>
      <c r="D7" s="21"/>
      <c r="E7" s="26"/>
      <c r="F7" s="26"/>
      <c r="G7" s="84"/>
      <c r="H7" s="85"/>
      <c r="I7" s="85"/>
      <c r="J7" s="86"/>
      <c r="K7" s="98"/>
      <c r="L7" s="99"/>
      <c r="M7" s="110"/>
      <c r="N7" s="113"/>
      <c r="O7" s="103"/>
    </row>
    <row r="8" spans="1:15" ht="12.75">
      <c r="A8" s="2" t="s">
        <v>20</v>
      </c>
      <c r="B8" s="1"/>
      <c r="C8" s="1"/>
      <c r="D8" s="21"/>
      <c r="E8" s="26"/>
      <c r="F8" s="26"/>
      <c r="G8" s="84"/>
      <c r="H8" s="85"/>
      <c r="I8" s="85"/>
      <c r="J8" s="86"/>
      <c r="K8" s="98"/>
      <c r="L8" s="99"/>
      <c r="M8" s="110"/>
      <c r="N8" s="113"/>
      <c r="O8" s="103"/>
    </row>
    <row r="9" spans="1:15" ht="12.75">
      <c r="A9" s="2" t="s">
        <v>21</v>
      </c>
      <c r="B9" s="1"/>
      <c r="C9" s="1"/>
      <c r="D9" s="21"/>
      <c r="E9" s="26"/>
      <c r="F9" s="26"/>
      <c r="G9" s="84"/>
      <c r="H9" s="85"/>
      <c r="I9" s="85"/>
      <c r="J9" s="86"/>
      <c r="K9" s="98"/>
      <c r="L9" s="99"/>
      <c r="M9" s="110"/>
      <c r="N9" s="113"/>
      <c r="O9" s="103"/>
    </row>
    <row r="10" spans="1:15" ht="12.75">
      <c r="A10" s="2" t="s">
        <v>22</v>
      </c>
      <c r="B10" s="1"/>
      <c r="C10" s="1"/>
      <c r="D10" s="21"/>
      <c r="E10" s="26"/>
      <c r="F10" s="26"/>
      <c r="G10" s="84"/>
      <c r="H10" s="85"/>
      <c r="I10" s="85"/>
      <c r="J10" s="86"/>
      <c r="K10" s="98"/>
      <c r="L10" s="99"/>
      <c r="M10" s="110"/>
      <c r="N10" s="113"/>
      <c r="O10" s="103"/>
    </row>
    <row r="11" spans="1:15" ht="12.75">
      <c r="A11" s="2" t="s">
        <v>23</v>
      </c>
      <c r="B11" s="1"/>
      <c r="C11" s="1"/>
      <c r="D11" s="21"/>
      <c r="E11" s="26"/>
      <c r="F11" s="26"/>
      <c r="G11" s="84"/>
      <c r="H11" s="85"/>
      <c r="I11" s="85"/>
      <c r="J11" s="86"/>
      <c r="K11" s="98"/>
      <c r="L11" s="99"/>
      <c r="M11" s="110"/>
      <c r="N11" s="113"/>
      <c r="O11" s="103"/>
    </row>
    <row r="12" spans="1:15" ht="12.75">
      <c r="A12" s="2" t="s">
        <v>24</v>
      </c>
      <c r="B12" s="1"/>
      <c r="C12" s="1"/>
      <c r="D12" s="1"/>
      <c r="E12" s="4"/>
      <c r="F12" s="4"/>
      <c r="G12" s="115"/>
      <c r="H12" s="116"/>
      <c r="I12" s="116"/>
      <c r="J12" s="117"/>
      <c r="K12" s="100"/>
      <c r="L12" s="101"/>
      <c r="M12" s="111"/>
      <c r="N12" s="114"/>
      <c r="O12" s="103"/>
    </row>
    <row r="13" spans="1:15" ht="27" customHeight="1">
      <c r="A13" s="1"/>
      <c r="B13" s="1"/>
      <c r="C13" s="1"/>
      <c r="D13" s="1"/>
      <c r="E13" s="5" t="s">
        <v>11</v>
      </c>
      <c r="F13" s="5" t="s">
        <v>12</v>
      </c>
      <c r="G13" s="93" t="s">
        <v>52</v>
      </c>
      <c r="H13" s="119"/>
      <c r="I13" s="119"/>
      <c r="J13" s="120"/>
      <c r="K13" s="118">
        <f>(G14)/1</f>
        <v>1</v>
      </c>
      <c r="L13" s="118"/>
      <c r="M13" s="105">
        <v>0.2</v>
      </c>
      <c r="N13" s="108">
        <f>IF(K13&lt;1,3,IF(K13&gt;1,0,1))</f>
        <v>1</v>
      </c>
      <c r="O13" s="103"/>
    </row>
    <row r="14" spans="1:15" ht="38.25">
      <c r="A14" s="1"/>
      <c r="B14" s="1"/>
      <c r="C14" s="12" t="s">
        <v>59</v>
      </c>
      <c r="D14" s="1" t="s">
        <v>49</v>
      </c>
      <c r="E14" s="4">
        <v>60</v>
      </c>
      <c r="F14" s="4">
        <v>60</v>
      </c>
      <c r="G14" s="118">
        <f>F14/E14</f>
        <v>1</v>
      </c>
      <c r="H14" s="118"/>
      <c r="I14" s="118"/>
      <c r="J14" s="118"/>
      <c r="K14" s="118"/>
      <c r="L14" s="118"/>
      <c r="M14" s="106"/>
      <c r="N14" s="108"/>
      <c r="O14" s="103"/>
    </row>
    <row r="15" spans="1:15" ht="12.75">
      <c r="A15" s="1"/>
      <c r="B15" s="1"/>
      <c r="C15" s="1">
        <v>1</v>
      </c>
      <c r="D15" s="1"/>
      <c r="E15" s="4">
        <v>60</v>
      </c>
      <c r="F15" s="4">
        <v>60</v>
      </c>
      <c r="G15" s="118">
        <f>F15/E15</f>
        <v>1</v>
      </c>
      <c r="H15" s="118"/>
      <c r="I15" s="118"/>
      <c r="J15" s="118"/>
      <c r="K15" s="118"/>
      <c r="L15" s="118"/>
      <c r="M15" s="106"/>
      <c r="N15" s="108"/>
      <c r="O15" s="103"/>
    </row>
    <row r="16" spans="1:15" ht="12.75">
      <c r="A16" s="1"/>
      <c r="B16" s="1"/>
      <c r="C16" s="1"/>
      <c r="D16" s="1"/>
      <c r="E16" s="4"/>
      <c r="F16" s="4"/>
      <c r="G16" s="118"/>
      <c r="H16" s="118"/>
      <c r="I16" s="118"/>
      <c r="J16" s="118"/>
      <c r="K16" s="118"/>
      <c r="L16" s="118"/>
      <c r="M16" s="106"/>
      <c r="N16" s="108"/>
      <c r="O16" s="103"/>
    </row>
    <row r="17" spans="1:15" ht="12.75">
      <c r="A17" s="1"/>
      <c r="B17" s="1"/>
      <c r="C17" s="1"/>
      <c r="D17" s="1"/>
      <c r="E17" s="4"/>
      <c r="F17" s="4"/>
      <c r="G17" s="118"/>
      <c r="H17" s="118"/>
      <c r="I17" s="118"/>
      <c r="J17" s="118"/>
      <c r="K17" s="118"/>
      <c r="L17" s="118"/>
      <c r="M17" s="106"/>
      <c r="N17" s="108"/>
      <c r="O17" s="103"/>
    </row>
    <row r="18" spans="1:15" ht="12.75">
      <c r="A18" s="1"/>
      <c r="B18" s="1"/>
      <c r="C18" s="1"/>
      <c r="D18" s="1"/>
      <c r="E18" s="4"/>
      <c r="F18" s="4"/>
      <c r="G18" s="118"/>
      <c r="H18" s="118"/>
      <c r="I18" s="118"/>
      <c r="J18" s="118"/>
      <c r="K18" s="118"/>
      <c r="L18" s="118"/>
      <c r="M18" s="107"/>
      <c r="N18" s="108"/>
      <c r="O18" s="103"/>
    </row>
    <row r="19" spans="1:15" ht="27.75" customHeight="1">
      <c r="A19" s="1"/>
      <c r="B19" s="1"/>
      <c r="C19" s="1"/>
      <c r="D19" s="1"/>
      <c r="E19" s="6" t="s">
        <v>25</v>
      </c>
      <c r="F19" s="6" t="s">
        <v>26</v>
      </c>
      <c r="G19" s="121" t="s">
        <v>53</v>
      </c>
      <c r="H19" s="104"/>
      <c r="I19" s="104"/>
      <c r="J19" s="104"/>
      <c r="K19" s="122">
        <f>G20/1</f>
        <v>0</v>
      </c>
      <c r="L19" s="123"/>
      <c r="M19" s="104">
        <v>0.15</v>
      </c>
      <c r="N19" s="104">
        <f>IF(K19&gt;30,3,IF(K19&gt;10,1,0))</f>
        <v>0</v>
      </c>
      <c r="O19" s="103"/>
    </row>
    <row r="20" spans="1:15" ht="25.5">
      <c r="A20" s="1"/>
      <c r="B20" s="1"/>
      <c r="C20" s="12" t="s">
        <v>50</v>
      </c>
      <c r="D20" s="1"/>
      <c r="E20" s="7">
        <v>0</v>
      </c>
      <c r="F20" s="7">
        <v>60</v>
      </c>
      <c r="G20" s="126">
        <f>SUM(E20/F20*100)</f>
        <v>0</v>
      </c>
      <c r="H20" s="127"/>
      <c r="I20" s="127"/>
      <c r="J20" s="128"/>
      <c r="K20" s="124"/>
      <c r="L20" s="125"/>
      <c r="M20" s="104"/>
      <c r="N20" s="104"/>
      <c r="O20" s="103"/>
    </row>
    <row r="21" spans="1:15" ht="12.75">
      <c r="A21" s="1"/>
      <c r="B21" s="1"/>
      <c r="C21" s="1"/>
      <c r="D21" s="1"/>
      <c r="E21" s="8"/>
      <c r="F21" s="8"/>
      <c r="G21" s="129" t="s">
        <v>54</v>
      </c>
      <c r="H21" s="130"/>
      <c r="I21" s="130"/>
      <c r="J21" s="130"/>
      <c r="K21" s="131">
        <v>1</v>
      </c>
      <c r="L21" s="132"/>
      <c r="M21" s="135">
        <v>0.1</v>
      </c>
      <c r="N21" s="135">
        <f>IF(K21=1,3)</f>
        <v>3</v>
      </c>
      <c r="O21" s="103"/>
    </row>
    <row r="22" spans="1:15" ht="12.75">
      <c r="A22" s="1"/>
      <c r="B22" s="1"/>
      <c r="C22" s="1"/>
      <c r="D22" s="1"/>
      <c r="E22" s="8">
        <v>1</v>
      </c>
      <c r="F22" s="8">
        <v>1</v>
      </c>
      <c r="G22" s="136">
        <v>1</v>
      </c>
      <c r="H22" s="137"/>
      <c r="I22" s="137"/>
      <c r="J22" s="138"/>
      <c r="K22" s="133"/>
      <c r="L22" s="134"/>
      <c r="M22" s="135"/>
      <c r="N22" s="135"/>
      <c r="O22" s="103"/>
    </row>
    <row r="23" spans="1:15" ht="12.75">
      <c r="A23" s="1"/>
      <c r="B23" s="1"/>
      <c r="C23" s="1"/>
      <c r="D23" s="1"/>
      <c r="E23" s="10"/>
      <c r="F23" s="10"/>
      <c r="G23" s="139" t="s">
        <v>55</v>
      </c>
      <c r="H23" s="140"/>
      <c r="I23" s="140"/>
      <c r="J23" s="140"/>
      <c r="K23" s="141">
        <f>G24</f>
        <v>1</v>
      </c>
      <c r="L23" s="142"/>
      <c r="M23" s="145">
        <v>0.35</v>
      </c>
      <c r="N23" s="147">
        <f>IF(K23&lt;1,3,IF(K23&gt;1,0,1))</f>
        <v>1</v>
      </c>
      <c r="O23" s="103"/>
    </row>
    <row r="24" spans="1:15" ht="12.75">
      <c r="A24" s="1"/>
      <c r="B24" s="1"/>
      <c r="C24" s="1" t="s">
        <v>60</v>
      </c>
      <c r="D24" s="1"/>
      <c r="E24" s="13"/>
      <c r="F24" s="13"/>
      <c r="G24" s="149">
        <f>G25</f>
        <v>1</v>
      </c>
      <c r="H24" s="150"/>
      <c r="I24" s="150"/>
      <c r="J24" s="151"/>
      <c r="K24" s="143"/>
      <c r="L24" s="144"/>
      <c r="M24" s="146"/>
      <c r="N24" s="148"/>
      <c r="O24" s="103"/>
    </row>
    <row r="25" spans="1:15" ht="12.75">
      <c r="A25" s="1"/>
      <c r="B25" s="1"/>
      <c r="C25" s="1">
        <v>1</v>
      </c>
      <c r="D25" s="1"/>
      <c r="E25" s="13"/>
      <c r="F25" s="13"/>
      <c r="G25" s="149">
        <f>SUM(G4/G15)</f>
        <v>1</v>
      </c>
      <c r="H25" s="150"/>
      <c r="I25" s="150"/>
      <c r="J25" s="151"/>
      <c r="K25" s="143"/>
      <c r="L25" s="144"/>
      <c r="M25" s="146"/>
      <c r="N25" s="148"/>
      <c r="O25" s="103"/>
    </row>
    <row r="26" spans="1:15" ht="12.75">
      <c r="A26" s="1"/>
      <c r="B26" s="1"/>
      <c r="C26" s="1"/>
      <c r="D26" s="1"/>
      <c r="E26" s="13"/>
      <c r="F26" s="13"/>
      <c r="G26" s="149"/>
      <c r="H26" s="150"/>
      <c r="I26" s="150"/>
      <c r="J26" s="151"/>
      <c r="K26" s="143"/>
      <c r="L26" s="144"/>
      <c r="M26" s="146"/>
      <c r="N26" s="148"/>
      <c r="O26" s="103"/>
    </row>
    <row r="27" spans="1:15" ht="12.75">
      <c r="A27" s="1"/>
      <c r="B27" s="1"/>
      <c r="C27" s="1"/>
      <c r="D27" s="1"/>
      <c r="E27" s="13"/>
      <c r="F27" s="13"/>
      <c r="G27" s="149"/>
      <c r="H27" s="150"/>
      <c r="I27" s="150"/>
      <c r="J27" s="151"/>
      <c r="K27" s="143"/>
      <c r="L27" s="144"/>
      <c r="M27" s="146"/>
      <c r="N27" s="148"/>
      <c r="O27" s="103"/>
    </row>
    <row r="28" spans="1:15" ht="12.75">
      <c r="A28" s="1"/>
      <c r="B28" s="1"/>
      <c r="C28" s="1"/>
      <c r="D28" s="1"/>
      <c r="E28" s="10"/>
      <c r="F28" s="10"/>
      <c r="G28" s="149"/>
      <c r="H28" s="150"/>
      <c r="I28" s="150"/>
      <c r="J28" s="151"/>
      <c r="K28" s="154"/>
      <c r="L28" s="155"/>
      <c r="M28" s="156"/>
      <c r="N28" s="153"/>
      <c r="O28" s="152"/>
    </row>
  </sheetData>
  <mergeCells count="50">
    <mergeCell ref="G23:J23"/>
    <mergeCell ref="K23:L28"/>
    <mergeCell ref="M23:M28"/>
    <mergeCell ref="N23:N28"/>
    <mergeCell ref="G24:J24"/>
    <mergeCell ref="G25:J25"/>
    <mergeCell ref="G26:J26"/>
    <mergeCell ref="G27:J27"/>
    <mergeCell ref="G28:J28"/>
    <mergeCell ref="G21:J21"/>
    <mergeCell ref="K21:L22"/>
    <mergeCell ref="M21:M22"/>
    <mergeCell ref="N21:N22"/>
    <mergeCell ref="G22:J22"/>
    <mergeCell ref="G19:J19"/>
    <mergeCell ref="K19:L20"/>
    <mergeCell ref="M19:M20"/>
    <mergeCell ref="N19:N20"/>
    <mergeCell ref="G20:J20"/>
    <mergeCell ref="M13:M18"/>
    <mergeCell ref="N13:N18"/>
    <mergeCell ref="G14:J14"/>
    <mergeCell ref="G15:J15"/>
    <mergeCell ref="G16:J16"/>
    <mergeCell ref="G17:J17"/>
    <mergeCell ref="G18:J18"/>
    <mergeCell ref="G11:J11"/>
    <mergeCell ref="G12:J12"/>
    <mergeCell ref="G13:J13"/>
    <mergeCell ref="K13:L18"/>
    <mergeCell ref="M3:M12"/>
    <mergeCell ref="N3:N12"/>
    <mergeCell ref="O3:O28"/>
    <mergeCell ref="G4:J4"/>
    <mergeCell ref="G5:J5"/>
    <mergeCell ref="G6:J6"/>
    <mergeCell ref="G7:J7"/>
    <mergeCell ref="G8:J8"/>
    <mergeCell ref="G9:J9"/>
    <mergeCell ref="G10:J10"/>
    <mergeCell ref="A1:M1"/>
    <mergeCell ref="A2:A3"/>
    <mergeCell ref="B2:B3"/>
    <mergeCell ref="C2:C3"/>
    <mergeCell ref="D2:D3"/>
    <mergeCell ref="E2:F2"/>
    <mergeCell ref="G2:J2"/>
    <mergeCell ref="K2:L2"/>
    <mergeCell ref="G3:J3"/>
    <mergeCell ref="K3:L1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6">
      <selection activeCell="G29" sqref="G29:J29"/>
    </sheetView>
  </sheetViews>
  <sheetFormatPr defaultColWidth="9.140625" defaultRowHeight="12.75"/>
  <cols>
    <col min="1" max="1" width="5.28125" style="0" customWidth="1"/>
    <col min="2" max="2" width="31.57421875" style="0" customWidth="1"/>
    <col min="3" max="3" width="27.57421875" style="0" customWidth="1"/>
    <col min="4" max="4" width="11.28125" style="0" customWidth="1"/>
    <col min="5" max="5" width="16.28125" style="0" customWidth="1"/>
    <col min="7" max="7" width="13.7109375" style="0" customWidth="1"/>
    <col min="8" max="8" width="11.140625" style="0" customWidth="1"/>
    <col min="9" max="9" width="17.421875" style="0" customWidth="1"/>
    <col min="15" max="15" width="18.8515625" style="0" customWidth="1"/>
  </cols>
  <sheetData>
    <row r="1" spans="1:13" ht="15.75" customHeight="1">
      <c r="A1" s="159" t="s">
        <v>235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5" ht="57" customHeight="1">
      <c r="A2" s="88" t="s">
        <v>1</v>
      </c>
      <c r="B2" s="88" t="s">
        <v>8</v>
      </c>
      <c r="C2" s="88" t="s">
        <v>9</v>
      </c>
      <c r="D2" s="88" t="s">
        <v>10</v>
      </c>
      <c r="E2" s="88" t="s">
        <v>16</v>
      </c>
      <c r="F2" s="88"/>
      <c r="G2" s="89" t="s">
        <v>17</v>
      </c>
      <c r="H2" s="90"/>
      <c r="I2" s="90"/>
      <c r="J2" s="91"/>
      <c r="K2" s="92" t="s">
        <v>27</v>
      </c>
      <c r="L2" s="91"/>
      <c r="M2" s="9" t="s">
        <v>28</v>
      </c>
      <c r="N2" s="2" t="s">
        <v>3</v>
      </c>
      <c r="O2" s="2" t="s">
        <v>29</v>
      </c>
    </row>
    <row r="3" spans="1:15" ht="24.75" customHeight="1">
      <c r="A3" s="88"/>
      <c r="B3" s="88"/>
      <c r="C3" s="88"/>
      <c r="D3" s="88"/>
      <c r="E3" s="3" t="s">
        <v>11</v>
      </c>
      <c r="F3" s="3" t="s">
        <v>12</v>
      </c>
      <c r="G3" s="93" t="s">
        <v>51</v>
      </c>
      <c r="H3" s="94"/>
      <c r="I3" s="94"/>
      <c r="J3" s="95"/>
      <c r="K3" s="96">
        <f>AVERAGE(G4:J4)</f>
        <v>1</v>
      </c>
      <c r="L3" s="97"/>
      <c r="M3" s="109">
        <v>0.2</v>
      </c>
      <c r="N3" s="112">
        <f>IF(K3&gt;1,3,0+IF(K3=1,1))</f>
        <v>1</v>
      </c>
      <c r="O3" s="102">
        <f>((M3*N3)+(M8*N8)+(M27*N27)+(M29*N29)+(M31*N31))</f>
        <v>1.05</v>
      </c>
    </row>
    <row r="4" spans="1:15" ht="90" customHeight="1" thickBot="1">
      <c r="A4" s="1">
        <v>1</v>
      </c>
      <c r="B4" s="30" t="s">
        <v>266</v>
      </c>
      <c r="C4" s="31"/>
      <c r="D4" s="14" t="s">
        <v>267</v>
      </c>
      <c r="E4" s="25">
        <v>1</v>
      </c>
      <c r="F4" s="25">
        <v>1</v>
      </c>
      <c r="G4" s="84">
        <f>SUM(((E4-F4)/E4+1))</f>
        <v>1</v>
      </c>
      <c r="H4" s="85"/>
      <c r="I4" s="85"/>
      <c r="J4" s="86"/>
      <c r="K4" s="98"/>
      <c r="L4" s="99"/>
      <c r="M4" s="110"/>
      <c r="N4" s="113"/>
      <c r="O4" s="103"/>
    </row>
    <row r="5" spans="1:15" ht="13.5" thickBot="1">
      <c r="A5" s="34"/>
      <c r="B5" s="30"/>
      <c r="C5" s="32"/>
      <c r="D5" s="29"/>
      <c r="E5" s="26"/>
      <c r="F5" s="26"/>
      <c r="G5" s="84"/>
      <c r="H5" s="85"/>
      <c r="I5" s="85"/>
      <c r="J5" s="86"/>
      <c r="K5" s="98"/>
      <c r="L5" s="99"/>
      <c r="M5" s="110"/>
      <c r="N5" s="113"/>
      <c r="O5" s="103"/>
    </row>
    <row r="6" spans="1:15" ht="12.75">
      <c r="A6" s="1"/>
      <c r="B6" s="33"/>
      <c r="C6" s="32"/>
      <c r="D6" s="21"/>
      <c r="E6" s="26"/>
      <c r="F6" s="26"/>
      <c r="G6" s="84"/>
      <c r="H6" s="85"/>
      <c r="I6" s="85"/>
      <c r="J6" s="86"/>
      <c r="K6" s="98"/>
      <c r="L6" s="99"/>
      <c r="M6" s="110"/>
      <c r="N6" s="113"/>
      <c r="O6" s="103"/>
    </row>
    <row r="7" spans="1:15" ht="12.75">
      <c r="A7" s="1"/>
      <c r="B7" s="1"/>
      <c r="C7" s="1"/>
      <c r="D7" s="1"/>
      <c r="E7" s="4"/>
      <c r="F7" s="4"/>
      <c r="G7" s="115"/>
      <c r="H7" s="116"/>
      <c r="I7" s="116"/>
      <c r="J7" s="117"/>
      <c r="K7" s="100"/>
      <c r="L7" s="101"/>
      <c r="M7" s="111"/>
      <c r="N7" s="114"/>
      <c r="O7" s="103"/>
    </row>
    <row r="8" spans="1:15" ht="27" customHeight="1">
      <c r="A8" s="1"/>
      <c r="B8" s="1"/>
      <c r="C8" s="1"/>
      <c r="D8" s="1"/>
      <c r="E8" s="5" t="s">
        <v>11</v>
      </c>
      <c r="F8" s="5" t="s">
        <v>12</v>
      </c>
      <c r="G8" s="93" t="s">
        <v>52</v>
      </c>
      <c r="H8" s="119"/>
      <c r="I8" s="119"/>
      <c r="J8" s="120"/>
      <c r="K8" s="118">
        <f>(G9)/1</f>
        <v>1</v>
      </c>
      <c r="L8" s="118"/>
      <c r="M8" s="105">
        <v>0.2</v>
      </c>
      <c r="N8" s="108">
        <f>IF(K8&lt;1,3,IF(K8=1,1,0))</f>
        <v>1</v>
      </c>
      <c r="O8" s="103"/>
    </row>
    <row r="9" spans="1:15" ht="38.25">
      <c r="A9" s="1"/>
      <c r="B9" s="1"/>
      <c r="C9" s="12" t="s">
        <v>59</v>
      </c>
      <c r="D9" s="1" t="s">
        <v>49</v>
      </c>
      <c r="E9" s="4">
        <v>49</v>
      </c>
      <c r="F9" s="4">
        <v>49</v>
      </c>
      <c r="G9" s="118">
        <f>F9/E9</f>
        <v>1</v>
      </c>
      <c r="H9" s="118"/>
      <c r="I9" s="118"/>
      <c r="J9" s="118"/>
      <c r="K9" s="118"/>
      <c r="L9" s="118"/>
      <c r="M9" s="106"/>
      <c r="N9" s="108"/>
      <c r="O9" s="103"/>
    </row>
    <row r="10" spans="1:15" ht="12.75">
      <c r="A10" s="1"/>
      <c r="B10" s="1"/>
      <c r="C10" s="1">
        <v>1</v>
      </c>
      <c r="D10" s="1"/>
      <c r="E10" s="4">
        <v>49</v>
      </c>
      <c r="F10" s="4">
        <v>49</v>
      </c>
      <c r="G10" s="118">
        <f>F10/E10</f>
        <v>1</v>
      </c>
      <c r="H10" s="118"/>
      <c r="I10" s="118"/>
      <c r="J10" s="118"/>
      <c r="K10" s="118"/>
      <c r="L10" s="118"/>
      <c r="M10" s="106"/>
      <c r="N10" s="108"/>
      <c r="O10" s="103"/>
    </row>
    <row r="11" spans="1:15" ht="12.75">
      <c r="A11" s="1"/>
      <c r="B11" s="1"/>
      <c r="C11" s="1">
        <f>SUM(C10+1)</f>
        <v>2</v>
      </c>
      <c r="D11" s="1"/>
      <c r="E11" s="4"/>
      <c r="F11" s="4"/>
      <c r="G11" s="118"/>
      <c r="H11" s="118"/>
      <c r="I11" s="118"/>
      <c r="J11" s="118"/>
      <c r="K11" s="118"/>
      <c r="L11" s="118"/>
      <c r="M11" s="106"/>
      <c r="N11" s="108"/>
      <c r="O11" s="103"/>
    </row>
    <row r="12" spans="1:15" ht="12.75">
      <c r="A12" s="1"/>
      <c r="B12" s="1"/>
      <c r="C12" s="1">
        <f aca="true" t="shared" si="0" ref="C12:C25">SUM(C11+1)</f>
        <v>3</v>
      </c>
      <c r="D12" s="1"/>
      <c r="E12" s="4"/>
      <c r="F12" s="4"/>
      <c r="G12" s="118"/>
      <c r="H12" s="118"/>
      <c r="I12" s="118"/>
      <c r="J12" s="118"/>
      <c r="K12" s="118"/>
      <c r="L12" s="118"/>
      <c r="M12" s="106"/>
      <c r="N12" s="108"/>
      <c r="O12" s="103"/>
    </row>
    <row r="13" spans="1:15" ht="12.75">
      <c r="A13" s="1"/>
      <c r="B13" s="1"/>
      <c r="C13" s="1">
        <f t="shared" si="0"/>
        <v>4</v>
      </c>
      <c r="D13" s="1"/>
      <c r="E13" s="4"/>
      <c r="F13" s="4"/>
      <c r="G13" s="118"/>
      <c r="H13" s="118"/>
      <c r="I13" s="118"/>
      <c r="J13" s="118"/>
      <c r="K13" s="118"/>
      <c r="L13" s="118"/>
      <c r="M13" s="106"/>
      <c r="N13" s="108"/>
      <c r="O13" s="103"/>
    </row>
    <row r="14" spans="1:15" ht="12.75">
      <c r="A14" s="1"/>
      <c r="B14" s="1"/>
      <c r="C14" s="1">
        <f t="shared" si="0"/>
        <v>5</v>
      </c>
      <c r="D14" s="1"/>
      <c r="E14" s="4"/>
      <c r="F14" s="4"/>
      <c r="G14" s="118"/>
      <c r="H14" s="118"/>
      <c r="I14" s="118"/>
      <c r="J14" s="118"/>
      <c r="K14" s="118"/>
      <c r="L14" s="118"/>
      <c r="M14" s="106"/>
      <c r="N14" s="108"/>
      <c r="O14" s="103"/>
    </row>
    <row r="15" spans="1:15" ht="12.75">
      <c r="A15" s="1"/>
      <c r="B15" s="1"/>
      <c r="C15" s="1">
        <f t="shared" si="0"/>
        <v>6</v>
      </c>
      <c r="D15" s="1"/>
      <c r="E15" s="4"/>
      <c r="F15" s="4"/>
      <c r="G15" s="118"/>
      <c r="H15" s="118"/>
      <c r="I15" s="118"/>
      <c r="J15" s="118"/>
      <c r="K15" s="118"/>
      <c r="L15" s="118"/>
      <c r="M15" s="106"/>
      <c r="N15" s="108"/>
      <c r="O15" s="103"/>
    </row>
    <row r="16" spans="1:15" ht="12.75">
      <c r="A16" s="1"/>
      <c r="B16" s="1"/>
      <c r="C16" s="1">
        <f t="shared" si="0"/>
        <v>7</v>
      </c>
      <c r="D16" s="1"/>
      <c r="E16" s="4"/>
      <c r="F16" s="4"/>
      <c r="G16" s="118"/>
      <c r="H16" s="118"/>
      <c r="I16" s="118"/>
      <c r="J16" s="118"/>
      <c r="K16" s="118"/>
      <c r="L16" s="118"/>
      <c r="M16" s="106"/>
      <c r="N16" s="108"/>
      <c r="O16" s="103"/>
    </row>
    <row r="17" spans="1:15" ht="12.75">
      <c r="A17" s="1"/>
      <c r="B17" s="1"/>
      <c r="C17" s="1">
        <f t="shared" si="0"/>
        <v>8</v>
      </c>
      <c r="D17" s="1"/>
      <c r="E17" s="4"/>
      <c r="F17" s="4"/>
      <c r="G17" s="118"/>
      <c r="H17" s="118"/>
      <c r="I17" s="118"/>
      <c r="J17" s="118"/>
      <c r="K17" s="118"/>
      <c r="L17" s="118"/>
      <c r="M17" s="106"/>
      <c r="N17" s="108"/>
      <c r="O17" s="103"/>
    </row>
    <row r="18" spans="1:15" ht="12.75">
      <c r="A18" s="1"/>
      <c r="B18" s="1"/>
      <c r="C18" s="1">
        <f t="shared" si="0"/>
        <v>9</v>
      </c>
      <c r="D18" s="1"/>
      <c r="E18" s="4"/>
      <c r="F18" s="4"/>
      <c r="G18" s="118"/>
      <c r="H18" s="118"/>
      <c r="I18" s="118"/>
      <c r="J18" s="118"/>
      <c r="K18" s="118"/>
      <c r="L18" s="118"/>
      <c r="M18" s="106"/>
      <c r="N18" s="108"/>
      <c r="O18" s="103"/>
    </row>
    <row r="19" spans="1:15" ht="12.75">
      <c r="A19" s="1"/>
      <c r="B19" s="1"/>
      <c r="C19" s="1">
        <f t="shared" si="0"/>
        <v>10</v>
      </c>
      <c r="D19" s="1"/>
      <c r="E19" s="4"/>
      <c r="F19" s="4"/>
      <c r="G19" s="118"/>
      <c r="H19" s="118"/>
      <c r="I19" s="118"/>
      <c r="J19" s="118"/>
      <c r="K19" s="118"/>
      <c r="L19" s="118"/>
      <c r="M19" s="106"/>
      <c r="N19" s="108"/>
      <c r="O19" s="103"/>
    </row>
    <row r="20" spans="1:15" ht="12.75">
      <c r="A20" s="1"/>
      <c r="B20" s="1"/>
      <c r="C20" s="1">
        <f t="shared" si="0"/>
        <v>11</v>
      </c>
      <c r="D20" s="1"/>
      <c r="E20" s="4"/>
      <c r="F20" s="4"/>
      <c r="G20" s="118"/>
      <c r="H20" s="118"/>
      <c r="I20" s="118"/>
      <c r="J20" s="118"/>
      <c r="K20" s="118"/>
      <c r="L20" s="118"/>
      <c r="M20" s="106"/>
      <c r="N20" s="108"/>
      <c r="O20" s="103"/>
    </row>
    <row r="21" spans="1:15" ht="12.75">
      <c r="A21" s="1"/>
      <c r="B21" s="1"/>
      <c r="C21" s="1">
        <f t="shared" si="0"/>
        <v>12</v>
      </c>
      <c r="D21" s="1"/>
      <c r="E21" s="4"/>
      <c r="F21" s="4"/>
      <c r="G21" s="118"/>
      <c r="H21" s="118"/>
      <c r="I21" s="118"/>
      <c r="J21" s="118"/>
      <c r="K21" s="118"/>
      <c r="L21" s="118"/>
      <c r="M21" s="106"/>
      <c r="N21" s="108"/>
      <c r="O21" s="103"/>
    </row>
    <row r="22" spans="1:15" ht="12.75">
      <c r="A22" s="1"/>
      <c r="B22" s="1"/>
      <c r="C22" s="1">
        <f t="shared" si="0"/>
        <v>13</v>
      </c>
      <c r="D22" s="1"/>
      <c r="E22" s="4"/>
      <c r="F22" s="4"/>
      <c r="G22" s="118"/>
      <c r="H22" s="118"/>
      <c r="I22" s="118"/>
      <c r="J22" s="118"/>
      <c r="K22" s="118"/>
      <c r="L22" s="118"/>
      <c r="M22" s="106"/>
      <c r="N22" s="108"/>
      <c r="O22" s="103"/>
    </row>
    <row r="23" spans="1:15" ht="12.75">
      <c r="A23" s="1"/>
      <c r="B23" s="1"/>
      <c r="C23" s="1">
        <f t="shared" si="0"/>
        <v>14</v>
      </c>
      <c r="D23" s="1"/>
      <c r="E23" s="4"/>
      <c r="F23" s="4"/>
      <c r="G23" s="118"/>
      <c r="H23" s="118"/>
      <c r="I23" s="118"/>
      <c r="J23" s="118"/>
      <c r="K23" s="118"/>
      <c r="L23" s="118"/>
      <c r="M23" s="106"/>
      <c r="N23" s="108"/>
      <c r="O23" s="103"/>
    </row>
    <row r="24" spans="1:15" ht="12.75">
      <c r="A24" s="1"/>
      <c r="B24" s="1"/>
      <c r="C24" s="1">
        <f t="shared" si="0"/>
        <v>15</v>
      </c>
      <c r="D24" s="1"/>
      <c r="E24" s="4"/>
      <c r="F24" s="4"/>
      <c r="G24" s="118"/>
      <c r="H24" s="118"/>
      <c r="I24" s="118"/>
      <c r="J24" s="118"/>
      <c r="K24" s="118"/>
      <c r="L24" s="118"/>
      <c r="M24" s="106"/>
      <c r="N24" s="108"/>
      <c r="O24" s="103"/>
    </row>
    <row r="25" spans="1:15" ht="12.75">
      <c r="A25" s="1"/>
      <c r="B25" s="1"/>
      <c r="C25" s="1">
        <f t="shared" si="0"/>
        <v>16</v>
      </c>
      <c r="D25" s="1"/>
      <c r="E25" s="4"/>
      <c r="F25" s="4"/>
      <c r="G25" s="118"/>
      <c r="H25" s="118"/>
      <c r="I25" s="118"/>
      <c r="J25" s="118"/>
      <c r="K25" s="118"/>
      <c r="L25" s="118"/>
      <c r="M25" s="106"/>
      <c r="N25" s="108"/>
      <c r="O25" s="103"/>
    </row>
    <row r="26" spans="1:15" ht="12.75">
      <c r="A26" s="1"/>
      <c r="B26" s="1"/>
      <c r="C26" s="1"/>
      <c r="D26" s="1"/>
      <c r="E26" s="4"/>
      <c r="F26" s="4"/>
      <c r="G26" s="118"/>
      <c r="H26" s="118"/>
      <c r="I26" s="118"/>
      <c r="J26" s="118"/>
      <c r="K26" s="118"/>
      <c r="L26" s="118"/>
      <c r="M26" s="107"/>
      <c r="N26" s="108"/>
      <c r="O26" s="103"/>
    </row>
    <row r="27" spans="1:15" ht="48.75" customHeight="1">
      <c r="A27" s="1"/>
      <c r="B27" s="1"/>
      <c r="C27" s="1"/>
      <c r="D27" s="1"/>
      <c r="E27" s="39" t="s">
        <v>106</v>
      </c>
      <c r="F27" s="6" t="s">
        <v>26</v>
      </c>
      <c r="G27" s="121" t="s">
        <v>53</v>
      </c>
      <c r="H27" s="104"/>
      <c r="I27" s="104"/>
      <c r="J27" s="104"/>
      <c r="K27" s="122">
        <f>G28/1</f>
        <v>0</v>
      </c>
      <c r="L27" s="123"/>
      <c r="M27" s="104">
        <v>0.15</v>
      </c>
      <c r="N27" s="104">
        <f>IF(K27&gt;30,3,IF(K27&gt;10,1,0))</f>
        <v>0</v>
      </c>
      <c r="O27" s="103"/>
    </row>
    <row r="28" spans="1:15" ht="25.5">
      <c r="A28" s="1"/>
      <c r="B28" s="1"/>
      <c r="C28" s="12" t="s">
        <v>50</v>
      </c>
      <c r="D28" s="1"/>
      <c r="E28" s="7">
        <v>0</v>
      </c>
      <c r="F28" s="7">
        <v>49</v>
      </c>
      <c r="G28" s="126">
        <f>SUM(E28/F28)*100</f>
        <v>0</v>
      </c>
      <c r="H28" s="127"/>
      <c r="I28" s="127"/>
      <c r="J28" s="128"/>
      <c r="K28" s="124"/>
      <c r="L28" s="125"/>
      <c r="M28" s="104"/>
      <c r="N28" s="104"/>
      <c r="O28" s="103"/>
    </row>
    <row r="29" spans="1:15" ht="12.75">
      <c r="A29" s="1"/>
      <c r="B29" s="1"/>
      <c r="C29" s="1"/>
      <c r="D29" s="1"/>
      <c r="E29" s="8"/>
      <c r="F29" s="8"/>
      <c r="G29" s="129" t="s">
        <v>54</v>
      </c>
      <c r="H29" s="130"/>
      <c r="I29" s="130"/>
      <c r="J29" s="130"/>
      <c r="K29" s="131">
        <v>1</v>
      </c>
      <c r="L29" s="132"/>
      <c r="M29" s="135">
        <v>0.1</v>
      </c>
      <c r="N29" s="135">
        <f>IF(K29=1,3)</f>
        <v>3</v>
      </c>
      <c r="O29" s="103"/>
    </row>
    <row r="30" spans="1:15" ht="12.75">
      <c r="A30" s="1"/>
      <c r="B30" s="1"/>
      <c r="C30" s="1"/>
      <c r="D30" s="1"/>
      <c r="E30" s="8">
        <v>1</v>
      </c>
      <c r="F30" s="8">
        <v>1</v>
      </c>
      <c r="G30" s="136">
        <v>1</v>
      </c>
      <c r="H30" s="137"/>
      <c r="I30" s="137"/>
      <c r="J30" s="138"/>
      <c r="K30" s="133"/>
      <c r="L30" s="134"/>
      <c r="M30" s="135"/>
      <c r="N30" s="135"/>
      <c r="O30" s="103"/>
    </row>
    <row r="31" spans="1:15" ht="12.75">
      <c r="A31" s="1"/>
      <c r="B31" s="1"/>
      <c r="C31" s="1"/>
      <c r="D31" s="1"/>
      <c r="E31" s="10"/>
      <c r="F31" s="10"/>
      <c r="G31" s="139" t="s">
        <v>55</v>
      </c>
      <c r="H31" s="140"/>
      <c r="I31" s="140"/>
      <c r="J31" s="140"/>
      <c r="K31" s="141">
        <f>G32</f>
        <v>1</v>
      </c>
      <c r="L31" s="142"/>
      <c r="M31" s="145">
        <v>0.35</v>
      </c>
      <c r="N31" s="147">
        <f>IF(K31&lt;1,3,IF(K31=1,1,0))</f>
        <v>1</v>
      </c>
      <c r="O31" s="103"/>
    </row>
    <row r="32" spans="1:15" ht="12.75">
      <c r="A32" s="1"/>
      <c r="B32" s="1"/>
      <c r="C32" s="1" t="s">
        <v>60</v>
      </c>
      <c r="D32" s="1"/>
      <c r="E32" s="13"/>
      <c r="F32" s="13"/>
      <c r="G32" s="149">
        <f>AVERAGE(G33:J48)</f>
        <v>1</v>
      </c>
      <c r="H32" s="150"/>
      <c r="I32" s="150"/>
      <c r="J32" s="151"/>
      <c r="K32" s="143"/>
      <c r="L32" s="144"/>
      <c r="M32" s="146"/>
      <c r="N32" s="148"/>
      <c r="O32" s="103"/>
    </row>
    <row r="33" spans="1:15" ht="12.75">
      <c r="A33" s="1"/>
      <c r="B33" s="1"/>
      <c r="C33" s="1">
        <v>1</v>
      </c>
      <c r="D33" s="1"/>
      <c r="E33" s="13"/>
      <c r="F33" s="13"/>
      <c r="G33" s="149">
        <f>SUM(G10/K3)</f>
        <v>1</v>
      </c>
      <c r="H33" s="150"/>
      <c r="I33" s="150"/>
      <c r="J33" s="151"/>
      <c r="K33" s="143"/>
      <c r="L33" s="144"/>
      <c r="M33" s="146"/>
      <c r="N33" s="148"/>
      <c r="O33" s="103"/>
    </row>
    <row r="34" spans="1:15" ht="12.75">
      <c r="A34" s="1"/>
      <c r="B34" s="1"/>
      <c r="C34" s="1">
        <f>SUM(C33+1)</f>
        <v>2</v>
      </c>
      <c r="D34" s="1"/>
      <c r="E34" s="13"/>
      <c r="F34" s="13"/>
      <c r="G34" s="149"/>
      <c r="H34" s="150"/>
      <c r="I34" s="150"/>
      <c r="J34" s="151"/>
      <c r="K34" s="143"/>
      <c r="L34" s="144"/>
      <c r="M34" s="146"/>
      <c r="N34" s="148"/>
      <c r="O34" s="103"/>
    </row>
    <row r="35" spans="1:15" ht="12.75">
      <c r="A35" s="1"/>
      <c r="B35" s="1"/>
      <c r="C35" s="1">
        <f aca="true" t="shared" si="1" ref="C35:C48">SUM(C34+1)</f>
        <v>3</v>
      </c>
      <c r="D35" s="1"/>
      <c r="E35" s="13"/>
      <c r="F35" s="13"/>
      <c r="G35" s="149"/>
      <c r="H35" s="150"/>
      <c r="I35" s="150"/>
      <c r="J35" s="151"/>
      <c r="K35" s="143"/>
      <c r="L35" s="144"/>
      <c r="M35" s="146"/>
      <c r="N35" s="148"/>
      <c r="O35" s="103"/>
    </row>
    <row r="36" spans="1:15" ht="12.75">
      <c r="A36" s="1"/>
      <c r="B36" s="1"/>
      <c r="C36" s="1">
        <f t="shared" si="1"/>
        <v>4</v>
      </c>
      <c r="D36" s="1"/>
      <c r="E36" s="13"/>
      <c r="F36" s="13"/>
      <c r="G36" s="149"/>
      <c r="H36" s="150"/>
      <c r="I36" s="150"/>
      <c r="J36" s="151"/>
      <c r="K36" s="143"/>
      <c r="L36" s="144"/>
      <c r="M36" s="146"/>
      <c r="N36" s="148"/>
      <c r="O36" s="103"/>
    </row>
    <row r="37" spans="1:15" ht="12.75">
      <c r="A37" s="1"/>
      <c r="B37" s="1"/>
      <c r="C37" s="1">
        <f t="shared" si="1"/>
        <v>5</v>
      </c>
      <c r="D37" s="1"/>
      <c r="E37" s="13"/>
      <c r="F37" s="10"/>
      <c r="G37" s="149"/>
      <c r="H37" s="150"/>
      <c r="I37" s="150"/>
      <c r="J37" s="151"/>
      <c r="K37" s="143"/>
      <c r="L37" s="144"/>
      <c r="M37" s="146"/>
      <c r="N37" s="148"/>
      <c r="O37" s="103"/>
    </row>
    <row r="38" spans="1:15" ht="12.75">
      <c r="A38" s="1"/>
      <c r="B38" s="1"/>
      <c r="C38" s="1">
        <f t="shared" si="1"/>
        <v>6</v>
      </c>
      <c r="D38" s="1"/>
      <c r="E38" s="13"/>
      <c r="F38" s="13"/>
      <c r="G38" s="149"/>
      <c r="H38" s="150"/>
      <c r="I38" s="150"/>
      <c r="J38" s="151"/>
      <c r="K38" s="143"/>
      <c r="L38" s="144"/>
      <c r="M38" s="146"/>
      <c r="N38" s="148"/>
      <c r="O38" s="103"/>
    </row>
    <row r="39" spans="1:15" ht="12.75">
      <c r="A39" s="1"/>
      <c r="B39" s="1"/>
      <c r="C39" s="1">
        <f t="shared" si="1"/>
        <v>7</v>
      </c>
      <c r="D39" s="1"/>
      <c r="E39" s="13"/>
      <c r="F39" s="13"/>
      <c r="G39" s="149"/>
      <c r="H39" s="150"/>
      <c r="I39" s="150"/>
      <c r="J39" s="151"/>
      <c r="K39" s="143"/>
      <c r="L39" s="144"/>
      <c r="M39" s="146"/>
      <c r="N39" s="148"/>
      <c r="O39" s="103"/>
    </row>
    <row r="40" spans="1:15" ht="12.75">
      <c r="A40" s="1"/>
      <c r="B40" s="1"/>
      <c r="C40" s="1">
        <f t="shared" si="1"/>
        <v>8</v>
      </c>
      <c r="D40" s="1"/>
      <c r="E40" s="13"/>
      <c r="F40" s="13"/>
      <c r="G40" s="149"/>
      <c r="H40" s="150"/>
      <c r="I40" s="150"/>
      <c r="J40" s="151"/>
      <c r="K40" s="143"/>
      <c r="L40" s="144"/>
      <c r="M40" s="146"/>
      <c r="N40" s="148"/>
      <c r="O40" s="103"/>
    </row>
    <row r="41" spans="1:15" ht="12.75">
      <c r="A41" s="1"/>
      <c r="B41" s="1"/>
      <c r="C41" s="1">
        <f t="shared" si="1"/>
        <v>9</v>
      </c>
      <c r="D41" s="1"/>
      <c r="E41" s="13"/>
      <c r="F41" s="13"/>
      <c r="G41" s="149"/>
      <c r="H41" s="150"/>
      <c r="I41" s="150"/>
      <c r="J41" s="151"/>
      <c r="K41" s="143"/>
      <c r="L41" s="144"/>
      <c r="M41" s="146"/>
      <c r="N41" s="148"/>
      <c r="O41" s="103"/>
    </row>
    <row r="42" spans="1:15" ht="12.75">
      <c r="A42" s="1"/>
      <c r="B42" s="1"/>
      <c r="C42" s="1">
        <f t="shared" si="1"/>
        <v>10</v>
      </c>
      <c r="D42" s="1"/>
      <c r="E42" s="13"/>
      <c r="F42" s="13"/>
      <c r="G42" s="149"/>
      <c r="H42" s="150"/>
      <c r="I42" s="150"/>
      <c r="J42" s="151"/>
      <c r="K42" s="143"/>
      <c r="L42" s="144"/>
      <c r="M42" s="146"/>
      <c r="N42" s="148"/>
      <c r="O42" s="103"/>
    </row>
    <row r="43" spans="1:15" ht="12.75">
      <c r="A43" s="1"/>
      <c r="B43" s="1"/>
      <c r="C43" s="1">
        <f t="shared" si="1"/>
        <v>11</v>
      </c>
      <c r="D43" s="1"/>
      <c r="E43" s="13"/>
      <c r="F43" s="10"/>
      <c r="G43" s="149"/>
      <c r="H43" s="150"/>
      <c r="I43" s="150"/>
      <c r="J43" s="151"/>
      <c r="K43" s="143"/>
      <c r="L43" s="144"/>
      <c r="M43" s="146"/>
      <c r="N43" s="148"/>
      <c r="O43" s="103"/>
    </row>
    <row r="44" spans="1:15" ht="12.75">
      <c r="A44" s="1"/>
      <c r="B44" s="1"/>
      <c r="C44" s="1">
        <f t="shared" si="1"/>
        <v>12</v>
      </c>
      <c r="D44" s="1"/>
      <c r="E44" s="13"/>
      <c r="F44" s="13"/>
      <c r="G44" s="149"/>
      <c r="H44" s="150"/>
      <c r="I44" s="150"/>
      <c r="J44" s="151"/>
      <c r="K44" s="143"/>
      <c r="L44" s="144"/>
      <c r="M44" s="146"/>
      <c r="N44" s="148"/>
      <c r="O44" s="103"/>
    </row>
    <row r="45" spans="1:15" ht="12.75">
      <c r="A45" s="1"/>
      <c r="B45" s="1"/>
      <c r="C45" s="1">
        <f t="shared" si="1"/>
        <v>13</v>
      </c>
      <c r="D45" s="1"/>
      <c r="E45" s="13"/>
      <c r="F45" s="13"/>
      <c r="G45" s="149"/>
      <c r="H45" s="150"/>
      <c r="I45" s="150"/>
      <c r="J45" s="151"/>
      <c r="K45" s="143"/>
      <c r="L45" s="144"/>
      <c r="M45" s="146"/>
      <c r="N45" s="148"/>
      <c r="O45" s="103"/>
    </row>
    <row r="46" spans="1:15" ht="12.75">
      <c r="A46" s="1"/>
      <c r="B46" s="1"/>
      <c r="C46" s="1">
        <f t="shared" si="1"/>
        <v>14</v>
      </c>
      <c r="D46" s="1"/>
      <c r="E46" s="13"/>
      <c r="F46" s="13"/>
      <c r="G46" s="149"/>
      <c r="H46" s="150"/>
      <c r="I46" s="150"/>
      <c r="J46" s="151"/>
      <c r="K46" s="143"/>
      <c r="L46" s="144"/>
      <c r="M46" s="146"/>
      <c r="N46" s="148"/>
      <c r="O46" s="103"/>
    </row>
    <row r="47" spans="1:15" ht="12.75">
      <c r="A47" s="1"/>
      <c r="B47" s="1"/>
      <c r="C47" s="1">
        <f t="shared" si="1"/>
        <v>15</v>
      </c>
      <c r="D47" s="1"/>
      <c r="E47" s="13"/>
      <c r="F47" s="13"/>
      <c r="G47" s="149"/>
      <c r="H47" s="150"/>
      <c r="I47" s="150"/>
      <c r="J47" s="151"/>
      <c r="K47" s="143"/>
      <c r="L47" s="144"/>
      <c r="M47" s="146"/>
      <c r="N47" s="148"/>
      <c r="O47" s="103"/>
    </row>
    <row r="48" spans="1:15" ht="12.75">
      <c r="A48" s="1"/>
      <c r="B48" s="1"/>
      <c r="C48" s="1">
        <f t="shared" si="1"/>
        <v>16</v>
      </c>
      <c r="D48" s="1"/>
      <c r="E48" s="13"/>
      <c r="F48" s="10"/>
      <c r="G48" s="149"/>
      <c r="H48" s="150"/>
      <c r="I48" s="150"/>
      <c r="J48" s="151"/>
      <c r="K48" s="154"/>
      <c r="L48" s="155"/>
      <c r="M48" s="156"/>
      <c r="N48" s="153"/>
      <c r="O48" s="152"/>
    </row>
  </sheetData>
  <mergeCells count="70">
    <mergeCell ref="A1:M1"/>
    <mergeCell ref="A2:A3"/>
    <mergeCell ref="B2:B3"/>
    <mergeCell ref="C2:C3"/>
    <mergeCell ref="D2:D3"/>
    <mergeCell ref="E2:F2"/>
    <mergeCell ref="G2:J2"/>
    <mergeCell ref="K2:L2"/>
    <mergeCell ref="G3:J3"/>
    <mergeCell ref="K3:L7"/>
    <mergeCell ref="M3:M7"/>
    <mergeCell ref="N3:N7"/>
    <mergeCell ref="O3:O48"/>
    <mergeCell ref="G4:J4"/>
    <mergeCell ref="G5:J5"/>
    <mergeCell ref="G6:J6"/>
    <mergeCell ref="G7:J7"/>
    <mergeCell ref="G8:J8"/>
    <mergeCell ref="K8:L26"/>
    <mergeCell ref="M8:M26"/>
    <mergeCell ref="N8:N26"/>
    <mergeCell ref="G9:J9"/>
    <mergeCell ref="G10:J10"/>
    <mergeCell ref="G11:J11"/>
    <mergeCell ref="G12:J12"/>
    <mergeCell ref="G13:J13"/>
    <mergeCell ref="G14:J14"/>
    <mergeCell ref="G15:J15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27:J27"/>
    <mergeCell ref="K27:L28"/>
    <mergeCell ref="M27:M28"/>
    <mergeCell ref="N27:N28"/>
    <mergeCell ref="G28:J28"/>
    <mergeCell ref="G29:J29"/>
    <mergeCell ref="K29:L30"/>
    <mergeCell ref="M29:M30"/>
    <mergeCell ref="N29:N30"/>
    <mergeCell ref="G30:J30"/>
    <mergeCell ref="G31:J31"/>
    <mergeCell ref="K31:L48"/>
    <mergeCell ref="M31:M48"/>
    <mergeCell ref="N31:N48"/>
    <mergeCell ref="G32:J32"/>
    <mergeCell ref="G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6:J46"/>
    <mergeCell ref="G47:J47"/>
    <mergeCell ref="G48:J48"/>
    <mergeCell ref="G42:J42"/>
    <mergeCell ref="G43:J43"/>
    <mergeCell ref="G44:J44"/>
    <mergeCell ref="G45:J4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C1">
      <selection activeCell="A22" sqref="A22:IV30"/>
    </sheetView>
  </sheetViews>
  <sheetFormatPr defaultColWidth="9.140625" defaultRowHeight="12.75"/>
  <cols>
    <col min="1" max="1" width="5.28125" style="0" customWidth="1"/>
    <col min="2" max="2" width="31.57421875" style="0" customWidth="1"/>
    <col min="3" max="3" width="27.57421875" style="0" customWidth="1"/>
    <col min="4" max="4" width="11.28125" style="0" customWidth="1"/>
    <col min="5" max="5" width="13.421875" style="0" customWidth="1"/>
    <col min="7" max="7" width="13.7109375" style="0" customWidth="1"/>
    <col min="8" max="8" width="11.140625" style="0" customWidth="1"/>
    <col min="9" max="9" width="17.421875" style="0" customWidth="1"/>
    <col min="15" max="15" width="18.8515625" style="0" customWidth="1"/>
  </cols>
  <sheetData>
    <row r="1" spans="1:13" ht="15.75" customHeight="1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5" ht="57" customHeight="1">
      <c r="A2" s="88" t="s">
        <v>1</v>
      </c>
      <c r="B2" s="88" t="s">
        <v>8</v>
      </c>
      <c r="C2" s="88" t="s">
        <v>9</v>
      </c>
      <c r="D2" s="88" t="s">
        <v>10</v>
      </c>
      <c r="E2" s="88" t="s">
        <v>16</v>
      </c>
      <c r="F2" s="88"/>
      <c r="G2" s="89" t="s">
        <v>17</v>
      </c>
      <c r="H2" s="90"/>
      <c r="I2" s="90"/>
      <c r="J2" s="91"/>
      <c r="K2" s="92" t="s">
        <v>27</v>
      </c>
      <c r="L2" s="91"/>
      <c r="M2" s="9" t="s">
        <v>28</v>
      </c>
      <c r="N2" s="2" t="s">
        <v>3</v>
      </c>
      <c r="O2" s="2" t="s">
        <v>29</v>
      </c>
    </row>
    <row r="3" spans="1:15" ht="24.75" customHeight="1">
      <c r="A3" s="88"/>
      <c r="B3" s="88"/>
      <c r="C3" s="88"/>
      <c r="D3" s="88"/>
      <c r="E3" s="3" t="s">
        <v>11</v>
      </c>
      <c r="F3" s="3" t="s">
        <v>12</v>
      </c>
      <c r="G3" s="93" t="s">
        <v>51</v>
      </c>
      <c r="H3" s="94"/>
      <c r="I3" s="94"/>
      <c r="J3" s="95"/>
      <c r="K3" s="96">
        <f>AVERAGE(G4:J10)</f>
        <v>1.7485714285714287</v>
      </c>
      <c r="L3" s="97"/>
      <c r="M3" s="109">
        <v>0.2</v>
      </c>
      <c r="N3" s="112">
        <f>IF(K3&gt;1,3,0+IF(K3=1,1))</f>
        <v>3</v>
      </c>
      <c r="O3" s="102">
        <f>((M3*N3)+(M13*N13)+(M23*N23)+(M25*N25)+(M27*N27))</f>
        <v>3</v>
      </c>
    </row>
    <row r="4" spans="1:15" ht="79.5" customHeight="1" thickBot="1">
      <c r="A4" s="1">
        <v>1</v>
      </c>
      <c r="B4" s="22" t="s">
        <v>107</v>
      </c>
      <c r="C4" s="40" t="s">
        <v>108</v>
      </c>
      <c r="D4" s="41"/>
      <c r="E4" s="25">
        <v>1</v>
      </c>
      <c r="F4" s="25">
        <v>1</v>
      </c>
      <c r="G4" s="84">
        <f>F4/E4</f>
        <v>1</v>
      </c>
      <c r="H4" s="85"/>
      <c r="I4" s="85"/>
      <c r="J4" s="86"/>
      <c r="K4" s="98"/>
      <c r="L4" s="99"/>
      <c r="M4" s="110"/>
      <c r="N4" s="113"/>
      <c r="O4" s="103"/>
    </row>
    <row r="5" spans="1:15" ht="69" customHeight="1" thickBot="1">
      <c r="A5" s="1">
        <f aca="true" t="shared" si="0" ref="A5:A10">SUM(A4+1)</f>
        <v>2</v>
      </c>
      <c r="B5" s="22" t="s">
        <v>109</v>
      </c>
      <c r="C5" s="40" t="s">
        <v>110</v>
      </c>
      <c r="D5" s="41" t="s">
        <v>62</v>
      </c>
      <c r="E5" s="25">
        <v>200</v>
      </c>
      <c r="F5" s="25">
        <v>1100</v>
      </c>
      <c r="G5" s="84">
        <f aca="true" t="shared" si="1" ref="G5:G10">F5/E5</f>
        <v>5.5</v>
      </c>
      <c r="H5" s="85"/>
      <c r="I5" s="85"/>
      <c r="J5" s="86"/>
      <c r="K5" s="98"/>
      <c r="L5" s="99"/>
      <c r="M5" s="110"/>
      <c r="N5" s="113"/>
      <c r="O5" s="103"/>
    </row>
    <row r="6" spans="1:15" ht="39.75" customHeight="1" thickBot="1">
      <c r="A6" s="1">
        <f t="shared" si="0"/>
        <v>3</v>
      </c>
      <c r="B6" s="23" t="s">
        <v>111</v>
      </c>
      <c r="C6" s="40" t="s">
        <v>114</v>
      </c>
      <c r="D6" s="41" t="s">
        <v>62</v>
      </c>
      <c r="E6" s="26">
        <v>4</v>
      </c>
      <c r="F6" s="26">
        <v>4</v>
      </c>
      <c r="G6" s="84">
        <f t="shared" si="1"/>
        <v>1</v>
      </c>
      <c r="H6" s="85"/>
      <c r="I6" s="85"/>
      <c r="J6" s="86"/>
      <c r="K6" s="98"/>
      <c r="L6" s="99"/>
      <c r="M6" s="110"/>
      <c r="N6" s="113"/>
      <c r="O6" s="103"/>
    </row>
    <row r="7" spans="1:15" ht="117" customHeight="1" thickBot="1">
      <c r="A7" s="1">
        <f t="shared" si="0"/>
        <v>4</v>
      </c>
      <c r="B7" s="22" t="s">
        <v>112</v>
      </c>
      <c r="C7" s="40" t="s">
        <v>113</v>
      </c>
      <c r="D7" s="41" t="s">
        <v>62</v>
      </c>
      <c r="E7" s="26">
        <v>2</v>
      </c>
      <c r="F7" s="26">
        <v>1</v>
      </c>
      <c r="G7" s="84">
        <f t="shared" si="1"/>
        <v>0.5</v>
      </c>
      <c r="H7" s="85"/>
      <c r="I7" s="85"/>
      <c r="J7" s="86"/>
      <c r="K7" s="98"/>
      <c r="L7" s="99"/>
      <c r="M7" s="110"/>
      <c r="N7" s="113"/>
      <c r="O7" s="103"/>
    </row>
    <row r="8" spans="1:15" ht="63.75">
      <c r="A8" s="1">
        <f t="shared" si="0"/>
        <v>5</v>
      </c>
      <c r="B8" s="44" t="s">
        <v>115</v>
      </c>
      <c r="C8" s="46" t="s">
        <v>116</v>
      </c>
      <c r="D8" s="41" t="s">
        <v>62</v>
      </c>
      <c r="E8" s="26">
        <v>50</v>
      </c>
      <c r="F8" s="26">
        <v>112</v>
      </c>
      <c r="G8" s="84">
        <f t="shared" si="1"/>
        <v>2.24</v>
      </c>
      <c r="H8" s="85"/>
      <c r="I8" s="85"/>
      <c r="J8" s="86"/>
      <c r="K8" s="98"/>
      <c r="L8" s="99"/>
      <c r="M8" s="110"/>
      <c r="N8" s="113"/>
      <c r="O8" s="103"/>
    </row>
    <row r="9" spans="1:15" ht="178.5">
      <c r="A9" s="45">
        <f t="shared" si="0"/>
        <v>6</v>
      </c>
      <c r="B9" s="41" t="s">
        <v>117</v>
      </c>
      <c r="C9" s="40" t="s">
        <v>118</v>
      </c>
      <c r="D9" s="43"/>
      <c r="E9" s="26">
        <v>1</v>
      </c>
      <c r="F9" s="26">
        <v>1</v>
      </c>
      <c r="G9" s="84">
        <f t="shared" si="1"/>
        <v>1</v>
      </c>
      <c r="H9" s="85"/>
      <c r="I9" s="85"/>
      <c r="J9" s="86"/>
      <c r="K9" s="98"/>
      <c r="L9" s="99"/>
      <c r="M9" s="110"/>
      <c r="N9" s="113"/>
      <c r="O9" s="103"/>
    </row>
    <row r="10" spans="1:15" ht="64.5" thickBot="1">
      <c r="A10" s="1">
        <f t="shared" si="0"/>
        <v>7</v>
      </c>
      <c r="B10" s="22" t="s">
        <v>119</v>
      </c>
      <c r="C10" s="47" t="s">
        <v>120</v>
      </c>
      <c r="D10" s="42"/>
      <c r="E10" s="26">
        <v>1</v>
      </c>
      <c r="F10" s="26">
        <v>1</v>
      </c>
      <c r="G10" s="84">
        <f t="shared" si="1"/>
        <v>1</v>
      </c>
      <c r="H10" s="85"/>
      <c r="I10" s="85"/>
      <c r="J10" s="86"/>
      <c r="K10" s="98"/>
      <c r="L10" s="99"/>
      <c r="M10" s="110"/>
      <c r="N10" s="113"/>
      <c r="O10" s="103"/>
    </row>
    <row r="11" spans="1:15" ht="12.75">
      <c r="A11" s="1"/>
      <c r="B11" s="17"/>
      <c r="C11" s="1"/>
      <c r="D11" s="21"/>
      <c r="E11" s="26"/>
      <c r="F11" s="26"/>
      <c r="G11" s="84"/>
      <c r="H11" s="85"/>
      <c r="I11" s="85"/>
      <c r="J11" s="86"/>
      <c r="K11" s="98"/>
      <c r="L11" s="99"/>
      <c r="M11" s="110"/>
      <c r="N11" s="113"/>
      <c r="O11" s="103"/>
    </row>
    <row r="12" spans="1:15" ht="12.75">
      <c r="A12" s="1"/>
      <c r="B12" s="1"/>
      <c r="C12" s="1"/>
      <c r="D12" s="1"/>
      <c r="E12" s="4"/>
      <c r="F12" s="4"/>
      <c r="G12" s="115"/>
      <c r="H12" s="116"/>
      <c r="I12" s="116"/>
      <c r="J12" s="117"/>
      <c r="K12" s="100"/>
      <c r="L12" s="101"/>
      <c r="M12" s="111"/>
      <c r="N12" s="114"/>
      <c r="O12" s="103"/>
    </row>
    <row r="13" spans="1:15" ht="27" customHeight="1">
      <c r="A13" s="1"/>
      <c r="B13" s="1"/>
      <c r="C13" s="1"/>
      <c r="D13" s="1"/>
      <c r="E13" s="5" t="s">
        <v>11</v>
      </c>
      <c r="F13" s="5" t="s">
        <v>12</v>
      </c>
      <c r="G13" s="93" t="s">
        <v>52</v>
      </c>
      <c r="H13" s="119"/>
      <c r="I13" s="119"/>
      <c r="J13" s="120"/>
      <c r="K13" s="118">
        <f>(G14)/1</f>
        <v>0.7544378698224852</v>
      </c>
      <c r="L13" s="118"/>
      <c r="M13" s="105">
        <v>0.2</v>
      </c>
      <c r="N13" s="108">
        <f>IF(K13&lt;1,3,IF(К13=1,1,IF(К13&gt;1,0)))</f>
        <v>3</v>
      </c>
      <c r="O13" s="103"/>
    </row>
    <row r="14" spans="1:15" ht="38.25">
      <c r="A14" s="1"/>
      <c r="B14" s="1"/>
      <c r="C14" s="12" t="s">
        <v>59</v>
      </c>
      <c r="D14" s="1" t="s">
        <v>49</v>
      </c>
      <c r="E14" s="4">
        <v>1690</v>
      </c>
      <c r="F14" s="4">
        <v>1275</v>
      </c>
      <c r="G14" s="118">
        <f>F14/E14</f>
        <v>0.7544378698224852</v>
      </c>
      <c r="H14" s="118"/>
      <c r="I14" s="118"/>
      <c r="J14" s="118"/>
      <c r="K14" s="118"/>
      <c r="L14" s="118"/>
      <c r="M14" s="106"/>
      <c r="N14" s="108"/>
      <c r="O14" s="103"/>
    </row>
    <row r="15" spans="1:15" ht="12.75">
      <c r="A15" s="1"/>
      <c r="B15" s="1"/>
      <c r="C15" s="1">
        <v>1</v>
      </c>
      <c r="D15" s="1"/>
      <c r="E15" s="4">
        <v>1</v>
      </c>
      <c r="F15" s="4">
        <v>0</v>
      </c>
      <c r="G15" s="118">
        <f aca="true" t="shared" si="2" ref="G15:G21">F15/E15</f>
        <v>0</v>
      </c>
      <c r="H15" s="118"/>
      <c r="I15" s="118"/>
      <c r="J15" s="118"/>
      <c r="K15" s="118"/>
      <c r="L15" s="118"/>
      <c r="M15" s="106"/>
      <c r="N15" s="108"/>
      <c r="O15" s="103"/>
    </row>
    <row r="16" spans="1:15" ht="12.75">
      <c r="A16" s="1"/>
      <c r="B16" s="1"/>
      <c r="C16" s="1">
        <f aca="true" t="shared" si="3" ref="C16:C21">SUM(C15+1)</f>
        <v>2</v>
      </c>
      <c r="D16" s="1"/>
      <c r="E16" s="4">
        <v>20000</v>
      </c>
      <c r="F16" s="4">
        <v>0</v>
      </c>
      <c r="G16" s="118">
        <f t="shared" si="2"/>
        <v>0</v>
      </c>
      <c r="H16" s="118"/>
      <c r="I16" s="118"/>
      <c r="J16" s="118"/>
      <c r="K16" s="118"/>
      <c r="L16" s="118"/>
      <c r="M16" s="106"/>
      <c r="N16" s="108"/>
      <c r="O16" s="103"/>
    </row>
    <row r="17" spans="1:15" ht="12.75">
      <c r="A17" s="1"/>
      <c r="B17" s="1"/>
      <c r="C17" s="1">
        <f t="shared" si="3"/>
        <v>3</v>
      </c>
      <c r="D17" s="1"/>
      <c r="E17" s="4">
        <v>1470771.18</v>
      </c>
      <c r="F17" s="4">
        <v>1150000</v>
      </c>
      <c r="G17" s="118">
        <f t="shared" si="2"/>
        <v>0.7819027294238932</v>
      </c>
      <c r="H17" s="118"/>
      <c r="I17" s="118"/>
      <c r="J17" s="118"/>
      <c r="K17" s="118"/>
      <c r="L17" s="118"/>
      <c r="M17" s="106"/>
      <c r="N17" s="108"/>
      <c r="O17" s="103"/>
    </row>
    <row r="18" spans="1:15" ht="12.75">
      <c r="A18" s="1"/>
      <c r="B18" s="1"/>
      <c r="C18" s="1">
        <f t="shared" si="3"/>
        <v>4</v>
      </c>
      <c r="D18" s="1"/>
      <c r="E18" s="4">
        <v>100000</v>
      </c>
      <c r="F18" s="4">
        <v>65000</v>
      </c>
      <c r="G18" s="118">
        <f t="shared" si="2"/>
        <v>0.65</v>
      </c>
      <c r="H18" s="118"/>
      <c r="I18" s="118"/>
      <c r="J18" s="118"/>
      <c r="K18" s="118"/>
      <c r="L18" s="118"/>
      <c r="M18" s="106"/>
      <c r="N18" s="108"/>
      <c r="O18" s="103"/>
    </row>
    <row r="19" spans="1:15" ht="12.75">
      <c r="A19" s="1"/>
      <c r="B19" s="1"/>
      <c r="C19" s="1">
        <f t="shared" si="3"/>
        <v>5</v>
      </c>
      <c r="D19" s="1"/>
      <c r="E19" s="4">
        <v>90000</v>
      </c>
      <c r="F19" s="4">
        <v>60000</v>
      </c>
      <c r="G19" s="118">
        <f t="shared" si="2"/>
        <v>0.6666666666666666</v>
      </c>
      <c r="H19" s="118"/>
      <c r="I19" s="118"/>
      <c r="J19" s="118"/>
      <c r="K19" s="118"/>
      <c r="L19" s="118"/>
      <c r="M19" s="106"/>
      <c r="N19" s="108"/>
      <c r="O19" s="103"/>
    </row>
    <row r="20" spans="1:15" ht="12.75">
      <c r="A20" s="1"/>
      <c r="B20" s="1"/>
      <c r="C20" s="1">
        <f t="shared" si="3"/>
        <v>6</v>
      </c>
      <c r="D20" s="1"/>
      <c r="E20" s="4">
        <v>1</v>
      </c>
      <c r="F20" s="4">
        <v>0</v>
      </c>
      <c r="G20" s="118">
        <f t="shared" si="2"/>
        <v>0</v>
      </c>
      <c r="H20" s="118"/>
      <c r="I20" s="118"/>
      <c r="J20" s="118"/>
      <c r="K20" s="118"/>
      <c r="L20" s="118"/>
      <c r="M20" s="106"/>
      <c r="N20" s="108"/>
      <c r="O20" s="103"/>
    </row>
    <row r="21" spans="1:15" ht="12.75">
      <c r="A21" s="1"/>
      <c r="B21" s="1"/>
      <c r="C21" s="1">
        <f t="shared" si="3"/>
        <v>7</v>
      </c>
      <c r="D21" s="1"/>
      <c r="E21" s="4">
        <v>10000</v>
      </c>
      <c r="F21" s="4">
        <v>0</v>
      </c>
      <c r="G21" s="118">
        <f t="shared" si="2"/>
        <v>0</v>
      </c>
      <c r="H21" s="118"/>
      <c r="I21" s="118"/>
      <c r="J21" s="118"/>
      <c r="K21" s="118"/>
      <c r="L21" s="118"/>
      <c r="M21" s="106"/>
      <c r="N21" s="108"/>
      <c r="O21" s="103"/>
    </row>
    <row r="22" spans="1:15" ht="12.75">
      <c r="A22" s="1"/>
      <c r="B22" s="1"/>
      <c r="C22" s="1"/>
      <c r="D22" s="1"/>
      <c r="E22" s="4"/>
      <c r="F22" s="4"/>
      <c r="G22" s="118"/>
      <c r="H22" s="118"/>
      <c r="I22" s="118"/>
      <c r="J22" s="118"/>
      <c r="K22" s="118"/>
      <c r="L22" s="118"/>
      <c r="M22" s="107"/>
      <c r="N22" s="108"/>
      <c r="O22" s="103"/>
    </row>
    <row r="23" spans="1:15" ht="27.75" customHeight="1">
      <c r="A23" s="1"/>
      <c r="B23" s="1"/>
      <c r="C23" s="1"/>
      <c r="D23" s="1"/>
      <c r="E23" s="6" t="s">
        <v>25</v>
      </c>
      <c r="F23" s="6" t="s">
        <v>26</v>
      </c>
      <c r="G23" s="121" t="s">
        <v>53</v>
      </c>
      <c r="H23" s="104"/>
      <c r="I23" s="104"/>
      <c r="J23" s="104"/>
      <c r="K23" s="122">
        <f>G24/1</f>
        <v>608.3333333333333</v>
      </c>
      <c r="L23" s="123"/>
      <c r="M23" s="104">
        <v>0.15</v>
      </c>
      <c r="N23" s="104">
        <f>IF(K23&gt;30,3,IF(K23&gt;10,1,0))</f>
        <v>3</v>
      </c>
      <c r="O23" s="103"/>
    </row>
    <row r="24" spans="1:15" ht="25.5">
      <c r="A24" s="1"/>
      <c r="B24" s="1"/>
      <c r="C24" s="12" t="s">
        <v>50</v>
      </c>
      <c r="D24" s="1"/>
      <c r="E24" s="7">
        <v>1095</v>
      </c>
      <c r="F24" s="7">
        <v>180</v>
      </c>
      <c r="G24" s="126">
        <f>SUM(E24/F24*100)</f>
        <v>608.3333333333333</v>
      </c>
      <c r="H24" s="127"/>
      <c r="I24" s="127"/>
      <c r="J24" s="128"/>
      <c r="K24" s="124"/>
      <c r="L24" s="125"/>
      <c r="M24" s="104"/>
      <c r="N24" s="104"/>
      <c r="O24" s="103"/>
    </row>
    <row r="25" spans="1:15" ht="12.75">
      <c r="A25" s="1"/>
      <c r="B25" s="1"/>
      <c r="C25" s="1"/>
      <c r="D25" s="1"/>
      <c r="E25" s="8"/>
      <c r="F25" s="8"/>
      <c r="G25" s="129" t="s">
        <v>54</v>
      </c>
      <c r="H25" s="130"/>
      <c r="I25" s="130"/>
      <c r="J25" s="130"/>
      <c r="K25" s="131">
        <v>1</v>
      </c>
      <c r="L25" s="132"/>
      <c r="M25" s="135">
        <v>0.1</v>
      </c>
      <c r="N25" s="135">
        <f>IF(K25=1,3)</f>
        <v>3</v>
      </c>
      <c r="O25" s="103"/>
    </row>
    <row r="26" spans="1:15" ht="12.75">
      <c r="A26" s="1"/>
      <c r="B26" s="1"/>
      <c r="C26" s="1"/>
      <c r="D26" s="1"/>
      <c r="E26" s="8">
        <v>1</v>
      </c>
      <c r="F26" s="8">
        <v>1</v>
      </c>
      <c r="G26" s="136">
        <v>1</v>
      </c>
      <c r="H26" s="137"/>
      <c r="I26" s="137"/>
      <c r="J26" s="138"/>
      <c r="K26" s="133"/>
      <c r="L26" s="134"/>
      <c r="M26" s="135"/>
      <c r="N26" s="135"/>
      <c r="O26" s="103"/>
    </row>
    <row r="27" spans="1:15" ht="12.75">
      <c r="A27" s="1"/>
      <c r="B27" s="1"/>
      <c r="C27" s="1"/>
      <c r="D27" s="1"/>
      <c r="E27" s="10"/>
      <c r="F27" s="10"/>
      <c r="G27" s="139" t="s">
        <v>55</v>
      </c>
      <c r="H27" s="140"/>
      <c r="I27" s="140"/>
      <c r="J27" s="140"/>
      <c r="K27" s="141">
        <f>G28</f>
        <v>0.3399316824347058</v>
      </c>
      <c r="L27" s="142"/>
      <c r="M27" s="145">
        <v>0.35</v>
      </c>
      <c r="N27" s="147">
        <f>IF(K27&lt;1,3,IF(К23=1,1,IF(К23&gt;1,0)))</f>
        <v>3</v>
      </c>
      <c r="O27" s="103"/>
    </row>
    <row r="28" spans="1:15" ht="12.75">
      <c r="A28" s="1"/>
      <c r="B28" s="1"/>
      <c r="C28" s="1" t="s">
        <v>60</v>
      </c>
      <c r="D28" s="1"/>
      <c r="E28" s="13"/>
      <c r="F28" s="13"/>
      <c r="G28" s="149">
        <f>AVERAGE(G29:J35)</f>
        <v>0.3399316824347058</v>
      </c>
      <c r="H28" s="150"/>
      <c r="I28" s="150"/>
      <c r="J28" s="151"/>
      <c r="K28" s="143"/>
      <c r="L28" s="144"/>
      <c r="M28" s="146"/>
      <c r="N28" s="148"/>
      <c r="O28" s="103"/>
    </row>
    <row r="29" spans="1:15" ht="12.75">
      <c r="A29" s="1"/>
      <c r="B29" s="1"/>
      <c r="C29" s="1">
        <v>1</v>
      </c>
      <c r="D29" s="1"/>
      <c r="E29" s="13"/>
      <c r="F29" s="13"/>
      <c r="G29" s="149">
        <f aca="true" t="shared" si="4" ref="G29:G35">SUM(G15/G4)</f>
        <v>0</v>
      </c>
      <c r="H29" s="150"/>
      <c r="I29" s="150"/>
      <c r="J29" s="151"/>
      <c r="K29" s="143"/>
      <c r="L29" s="144"/>
      <c r="M29" s="146"/>
      <c r="N29" s="148"/>
      <c r="O29" s="103"/>
    </row>
    <row r="30" spans="1:15" ht="12.75">
      <c r="A30" s="1"/>
      <c r="B30" s="1"/>
      <c r="C30" s="1">
        <f aca="true" t="shared" si="5" ref="C30:C35">SUM(C29+1)</f>
        <v>2</v>
      </c>
      <c r="D30" s="1"/>
      <c r="E30" s="13"/>
      <c r="F30" s="13"/>
      <c r="G30" s="149">
        <f t="shared" si="4"/>
        <v>0</v>
      </c>
      <c r="H30" s="150"/>
      <c r="I30" s="150"/>
      <c r="J30" s="151"/>
      <c r="K30" s="143"/>
      <c r="L30" s="144"/>
      <c r="M30" s="146"/>
      <c r="N30" s="148"/>
      <c r="O30" s="103"/>
    </row>
    <row r="31" spans="1:15" ht="12.75">
      <c r="A31" s="1"/>
      <c r="B31" s="1"/>
      <c r="C31" s="1">
        <f t="shared" si="5"/>
        <v>3</v>
      </c>
      <c r="D31" s="1"/>
      <c r="E31" s="13"/>
      <c r="F31" s="13"/>
      <c r="G31" s="149">
        <f t="shared" si="4"/>
        <v>0.7819027294238932</v>
      </c>
      <c r="H31" s="150"/>
      <c r="I31" s="150"/>
      <c r="J31" s="151"/>
      <c r="K31" s="143"/>
      <c r="L31" s="144"/>
      <c r="M31" s="146"/>
      <c r="N31" s="148"/>
      <c r="O31" s="103"/>
    </row>
    <row r="32" spans="1:15" ht="12.75">
      <c r="A32" s="1"/>
      <c r="B32" s="1"/>
      <c r="C32" s="1">
        <f t="shared" si="5"/>
        <v>4</v>
      </c>
      <c r="D32" s="1"/>
      <c r="E32" s="13"/>
      <c r="F32" s="13"/>
      <c r="G32" s="149">
        <f t="shared" si="4"/>
        <v>1.3</v>
      </c>
      <c r="H32" s="150"/>
      <c r="I32" s="150"/>
      <c r="J32" s="151"/>
      <c r="K32" s="143"/>
      <c r="L32" s="144"/>
      <c r="M32" s="146"/>
      <c r="N32" s="148"/>
      <c r="O32" s="103"/>
    </row>
    <row r="33" spans="1:15" ht="12.75">
      <c r="A33" s="1"/>
      <c r="B33" s="1"/>
      <c r="C33" s="1">
        <f t="shared" si="5"/>
        <v>5</v>
      </c>
      <c r="D33" s="1"/>
      <c r="E33" s="13"/>
      <c r="F33" s="10"/>
      <c r="G33" s="149">
        <f t="shared" si="4"/>
        <v>0.29761904761904756</v>
      </c>
      <c r="H33" s="150"/>
      <c r="I33" s="150"/>
      <c r="J33" s="151"/>
      <c r="K33" s="143"/>
      <c r="L33" s="144"/>
      <c r="M33" s="146"/>
      <c r="N33" s="148"/>
      <c r="O33" s="103"/>
    </row>
    <row r="34" spans="1:15" ht="12.75">
      <c r="A34" s="1"/>
      <c r="B34" s="1"/>
      <c r="C34" s="1">
        <f t="shared" si="5"/>
        <v>6</v>
      </c>
      <c r="D34" s="1"/>
      <c r="E34" s="13"/>
      <c r="F34" s="13"/>
      <c r="G34" s="149">
        <f t="shared" si="4"/>
        <v>0</v>
      </c>
      <c r="H34" s="150"/>
      <c r="I34" s="150"/>
      <c r="J34" s="151"/>
      <c r="K34" s="143"/>
      <c r="L34" s="144"/>
      <c r="M34" s="146"/>
      <c r="N34" s="148"/>
      <c r="O34" s="103"/>
    </row>
    <row r="35" spans="1:15" ht="12.75">
      <c r="A35" s="1"/>
      <c r="B35" s="1"/>
      <c r="C35" s="1">
        <f t="shared" si="5"/>
        <v>7</v>
      </c>
      <c r="D35" s="1"/>
      <c r="E35" s="13"/>
      <c r="F35" s="13"/>
      <c r="G35" s="149">
        <f t="shared" si="4"/>
        <v>0</v>
      </c>
      <c r="H35" s="150"/>
      <c r="I35" s="150"/>
      <c r="J35" s="151"/>
      <c r="K35" s="143"/>
      <c r="L35" s="144"/>
      <c r="M35" s="146"/>
      <c r="N35" s="148"/>
      <c r="O35" s="103"/>
    </row>
  </sheetData>
  <sheetProtection/>
  <mergeCells count="57">
    <mergeCell ref="G34:J34"/>
    <mergeCell ref="G35:J35"/>
    <mergeCell ref="G27:J27"/>
    <mergeCell ref="K27:L35"/>
    <mergeCell ref="M27:M35"/>
    <mergeCell ref="N27:N35"/>
    <mergeCell ref="G28:J28"/>
    <mergeCell ref="G29:J29"/>
    <mergeCell ref="G30:J30"/>
    <mergeCell ref="G31:J31"/>
    <mergeCell ref="G32:J32"/>
    <mergeCell ref="G33:J33"/>
    <mergeCell ref="G25:J25"/>
    <mergeCell ref="K25:L26"/>
    <mergeCell ref="M25:M26"/>
    <mergeCell ref="N25:N26"/>
    <mergeCell ref="G26:J26"/>
    <mergeCell ref="K23:L24"/>
    <mergeCell ref="G24:J24"/>
    <mergeCell ref="K13:L22"/>
    <mergeCell ref="G18:J18"/>
    <mergeCell ref="G19:J19"/>
    <mergeCell ref="G20:J20"/>
    <mergeCell ref="G21:J21"/>
    <mergeCell ref="G22:J22"/>
    <mergeCell ref="G23:J23"/>
    <mergeCell ref="G11:J11"/>
    <mergeCell ref="G4:J4"/>
    <mergeCell ref="G13:J13"/>
    <mergeCell ref="G14:J14"/>
    <mergeCell ref="G12:J12"/>
    <mergeCell ref="G15:J15"/>
    <mergeCell ref="G16:J16"/>
    <mergeCell ref="G17:J17"/>
    <mergeCell ref="O3:O35"/>
    <mergeCell ref="M23:M24"/>
    <mergeCell ref="N23:N24"/>
    <mergeCell ref="M13:M22"/>
    <mergeCell ref="N13:N22"/>
    <mergeCell ref="M3:M12"/>
    <mergeCell ref="N3:N12"/>
    <mergeCell ref="A1:M1"/>
    <mergeCell ref="A2:A3"/>
    <mergeCell ref="B2:B3"/>
    <mergeCell ref="C2:C3"/>
    <mergeCell ref="D2:D3"/>
    <mergeCell ref="E2:F2"/>
    <mergeCell ref="G2:J2"/>
    <mergeCell ref="K2:L2"/>
    <mergeCell ref="G3:J3"/>
    <mergeCell ref="K3:L12"/>
    <mergeCell ref="G9:J9"/>
    <mergeCell ref="G10:J10"/>
    <mergeCell ref="G5:J5"/>
    <mergeCell ref="G6:J6"/>
    <mergeCell ref="G7:J7"/>
    <mergeCell ref="G8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C86">
      <selection activeCell="A1" sqref="A1:M1"/>
    </sheetView>
  </sheetViews>
  <sheetFormatPr defaultColWidth="9.140625" defaultRowHeight="12.75"/>
  <cols>
    <col min="1" max="1" width="5.28125" style="0" customWidth="1"/>
    <col min="2" max="2" width="31.57421875" style="0" customWidth="1"/>
    <col min="3" max="3" width="27.57421875" style="0" customWidth="1"/>
    <col min="4" max="4" width="11.28125" style="0" customWidth="1"/>
    <col min="5" max="5" width="13.421875" style="0" customWidth="1"/>
    <col min="7" max="7" width="13.7109375" style="0" customWidth="1"/>
    <col min="8" max="8" width="11.140625" style="0" customWidth="1"/>
    <col min="9" max="9" width="17.421875" style="0" customWidth="1"/>
    <col min="15" max="15" width="18.8515625" style="0" customWidth="1"/>
  </cols>
  <sheetData>
    <row r="1" spans="1:13" ht="15.75" customHeight="1">
      <c r="A1" s="159" t="s">
        <v>236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5" ht="57" customHeight="1">
      <c r="A2" s="88" t="s">
        <v>1</v>
      </c>
      <c r="B2" s="88" t="s">
        <v>8</v>
      </c>
      <c r="C2" s="88" t="s">
        <v>9</v>
      </c>
      <c r="D2" s="88" t="s">
        <v>10</v>
      </c>
      <c r="E2" s="88" t="s">
        <v>16</v>
      </c>
      <c r="F2" s="88"/>
      <c r="G2" s="89" t="s">
        <v>17</v>
      </c>
      <c r="H2" s="90"/>
      <c r="I2" s="90"/>
      <c r="J2" s="91"/>
      <c r="K2" s="92" t="s">
        <v>27</v>
      </c>
      <c r="L2" s="91"/>
      <c r="M2" s="9" t="s">
        <v>28</v>
      </c>
      <c r="N2" s="2" t="s">
        <v>3</v>
      </c>
      <c r="O2" s="2" t="s">
        <v>29</v>
      </c>
    </row>
    <row r="3" spans="1:15" ht="24.75" customHeight="1">
      <c r="A3" s="88"/>
      <c r="B3" s="88"/>
      <c r="C3" s="88"/>
      <c r="D3" s="88"/>
      <c r="E3" s="3" t="s">
        <v>11</v>
      </c>
      <c r="F3" s="3" t="s">
        <v>12</v>
      </c>
      <c r="G3" s="93" t="s">
        <v>51</v>
      </c>
      <c r="H3" s="94"/>
      <c r="I3" s="94"/>
      <c r="J3" s="95"/>
      <c r="K3" s="96">
        <f>AVERAGE(G5:J31)</f>
        <v>1.1665486266091896</v>
      </c>
      <c r="L3" s="97"/>
      <c r="M3" s="109">
        <v>0.2</v>
      </c>
      <c r="N3" s="112">
        <f>IF(K3&gt;1,3,0+IF(K3=1,1))</f>
        <v>3</v>
      </c>
      <c r="O3" s="102">
        <f>((M3*N3)+(M35*N35)+(M66*N66)+(M68*N68)+(M70*N70))</f>
        <v>3</v>
      </c>
    </row>
    <row r="4" spans="1:15" ht="13.5" customHeight="1" hidden="1">
      <c r="A4" s="1"/>
      <c r="B4" s="54" t="s">
        <v>160</v>
      </c>
      <c r="C4" s="12"/>
      <c r="D4" s="63"/>
      <c r="E4" s="63"/>
      <c r="F4" s="63"/>
      <c r="G4" s="84"/>
      <c r="H4" s="85"/>
      <c r="I4" s="85"/>
      <c r="J4" s="86"/>
      <c r="K4" s="98"/>
      <c r="L4" s="99"/>
      <c r="M4" s="110"/>
      <c r="N4" s="113"/>
      <c r="O4" s="103"/>
    </row>
    <row r="5" spans="1:15" ht="31.5" customHeight="1" thickBot="1">
      <c r="A5" s="1">
        <f>SUM(A4+1)</f>
        <v>1</v>
      </c>
      <c r="B5" s="80" t="s">
        <v>237</v>
      </c>
      <c r="C5" s="64"/>
      <c r="D5" s="65" t="s">
        <v>206</v>
      </c>
      <c r="E5" s="65">
        <v>5763</v>
      </c>
      <c r="F5" s="65">
        <v>5770</v>
      </c>
      <c r="G5" s="84">
        <f>F5/E5</f>
        <v>1.0012146451500954</v>
      </c>
      <c r="H5" s="85"/>
      <c r="I5" s="85"/>
      <c r="J5" s="86"/>
      <c r="K5" s="98"/>
      <c r="L5" s="99"/>
      <c r="M5" s="110"/>
      <c r="N5" s="113"/>
      <c r="O5" s="103"/>
    </row>
    <row r="6" spans="1:15" ht="31.5" customHeight="1" thickBot="1">
      <c r="A6" s="1">
        <f aca="true" t="shared" si="0" ref="A6:A31">SUM(A5+1)</f>
        <v>2</v>
      </c>
      <c r="B6" s="80" t="s">
        <v>238</v>
      </c>
      <c r="C6" s="64"/>
      <c r="D6" s="65" t="s">
        <v>206</v>
      </c>
      <c r="E6" s="65">
        <v>31</v>
      </c>
      <c r="F6" s="65">
        <v>32</v>
      </c>
      <c r="G6" s="84">
        <f aca="true" t="shared" si="1" ref="G6:G31">F6/E6</f>
        <v>1.032258064516129</v>
      </c>
      <c r="H6" s="85"/>
      <c r="I6" s="85"/>
      <c r="J6" s="86"/>
      <c r="K6" s="98"/>
      <c r="L6" s="99"/>
      <c r="M6" s="110"/>
      <c r="N6" s="113"/>
      <c r="O6" s="103"/>
    </row>
    <row r="7" spans="1:15" ht="60" customHeight="1" thickBot="1">
      <c r="A7" s="1">
        <f t="shared" si="0"/>
        <v>3</v>
      </c>
      <c r="B7" s="80" t="s">
        <v>239</v>
      </c>
      <c r="C7" s="62"/>
      <c r="D7" s="65" t="s">
        <v>206</v>
      </c>
      <c r="E7" s="65">
        <v>3</v>
      </c>
      <c r="F7" s="65">
        <v>5</v>
      </c>
      <c r="G7" s="84">
        <f t="shared" si="1"/>
        <v>1.6666666666666667</v>
      </c>
      <c r="H7" s="85"/>
      <c r="I7" s="85"/>
      <c r="J7" s="86"/>
      <c r="K7" s="98"/>
      <c r="L7" s="99"/>
      <c r="M7" s="110"/>
      <c r="N7" s="113"/>
      <c r="O7" s="103"/>
    </row>
    <row r="8" spans="1:15" ht="30" customHeight="1" thickBot="1">
      <c r="A8" s="1">
        <f t="shared" si="0"/>
        <v>4</v>
      </c>
      <c r="B8" s="80" t="s">
        <v>240</v>
      </c>
      <c r="C8" s="62"/>
      <c r="D8" s="65" t="s">
        <v>206</v>
      </c>
      <c r="E8" s="65">
        <v>19</v>
      </c>
      <c r="F8" s="65">
        <v>20</v>
      </c>
      <c r="G8" s="84">
        <f t="shared" si="1"/>
        <v>1.0526315789473684</v>
      </c>
      <c r="H8" s="85"/>
      <c r="I8" s="85"/>
      <c r="J8" s="86"/>
      <c r="K8" s="98"/>
      <c r="L8" s="99"/>
      <c r="M8" s="110"/>
      <c r="N8" s="113"/>
      <c r="O8" s="103"/>
    </row>
    <row r="9" spans="1:15" ht="45.75" customHeight="1" thickBot="1">
      <c r="A9" s="1">
        <f t="shared" si="0"/>
        <v>5</v>
      </c>
      <c r="B9" s="80" t="s">
        <v>241</v>
      </c>
      <c r="C9" s="62"/>
      <c r="D9" s="65" t="s">
        <v>206</v>
      </c>
      <c r="E9" s="65">
        <v>11</v>
      </c>
      <c r="F9" s="65">
        <v>11</v>
      </c>
      <c r="G9" s="84">
        <f t="shared" si="1"/>
        <v>1</v>
      </c>
      <c r="H9" s="85"/>
      <c r="I9" s="85"/>
      <c r="J9" s="86"/>
      <c r="K9" s="98"/>
      <c r="L9" s="99"/>
      <c r="M9" s="110"/>
      <c r="N9" s="113"/>
      <c r="O9" s="103"/>
    </row>
    <row r="10" spans="1:15" ht="30.75" customHeight="1" thickBot="1">
      <c r="A10" s="1">
        <f t="shared" si="0"/>
        <v>6</v>
      </c>
      <c r="B10" s="80" t="s">
        <v>242</v>
      </c>
      <c r="C10" s="62"/>
      <c r="D10" s="65" t="s">
        <v>206</v>
      </c>
      <c r="E10" s="65">
        <v>321</v>
      </c>
      <c r="F10" s="65">
        <v>375</v>
      </c>
      <c r="G10" s="84">
        <f t="shared" si="1"/>
        <v>1.1682242990654206</v>
      </c>
      <c r="H10" s="85"/>
      <c r="I10" s="85"/>
      <c r="J10" s="86"/>
      <c r="K10" s="98"/>
      <c r="L10" s="99"/>
      <c r="M10" s="110"/>
      <c r="N10" s="113"/>
      <c r="O10" s="103"/>
    </row>
    <row r="11" spans="1:15" ht="44.25" customHeight="1" thickBot="1">
      <c r="A11" s="1">
        <f t="shared" si="0"/>
        <v>7</v>
      </c>
      <c r="B11" s="80" t="s">
        <v>243</v>
      </c>
      <c r="C11" s="62"/>
      <c r="D11" s="65" t="s">
        <v>206</v>
      </c>
      <c r="E11" s="68">
        <v>1819</v>
      </c>
      <c r="F11" s="69">
        <v>1837</v>
      </c>
      <c r="G11" s="84">
        <f t="shared" si="1"/>
        <v>1.0098955470038482</v>
      </c>
      <c r="H11" s="85"/>
      <c r="I11" s="85"/>
      <c r="J11" s="86"/>
      <c r="K11" s="98"/>
      <c r="L11" s="99"/>
      <c r="M11" s="110"/>
      <c r="N11" s="113"/>
      <c r="O11" s="103"/>
    </row>
    <row r="12" spans="1:15" ht="77.25" customHeight="1" thickBot="1">
      <c r="A12" s="1">
        <f t="shared" si="0"/>
        <v>8</v>
      </c>
      <c r="B12" s="80" t="s">
        <v>244</v>
      </c>
      <c r="C12" s="62"/>
      <c r="D12" s="65" t="s">
        <v>206</v>
      </c>
      <c r="E12" s="65">
        <v>70</v>
      </c>
      <c r="F12" s="65">
        <v>70</v>
      </c>
      <c r="G12" s="84">
        <f t="shared" si="1"/>
        <v>1</v>
      </c>
      <c r="H12" s="85"/>
      <c r="I12" s="85"/>
      <c r="J12" s="86"/>
      <c r="K12" s="98"/>
      <c r="L12" s="99"/>
      <c r="M12" s="110"/>
      <c r="N12" s="113"/>
      <c r="O12" s="103"/>
    </row>
    <row r="13" spans="1:15" ht="45.75" customHeight="1" thickBot="1">
      <c r="A13" s="1">
        <f t="shared" si="0"/>
        <v>9</v>
      </c>
      <c r="B13" s="80" t="s">
        <v>263</v>
      </c>
      <c r="C13" s="64"/>
      <c r="D13" s="65"/>
      <c r="E13" s="65">
        <v>1</v>
      </c>
      <c r="F13" s="65">
        <v>1</v>
      </c>
      <c r="G13" s="84">
        <f t="shared" si="1"/>
        <v>1</v>
      </c>
      <c r="H13" s="85"/>
      <c r="I13" s="85"/>
      <c r="J13" s="86"/>
      <c r="K13" s="98"/>
      <c r="L13" s="99"/>
      <c r="M13" s="110"/>
      <c r="N13" s="113"/>
      <c r="O13" s="103"/>
    </row>
    <row r="14" spans="1:15" ht="49.5" customHeight="1">
      <c r="A14" s="1">
        <f t="shared" si="0"/>
        <v>10</v>
      </c>
      <c r="B14" s="81" t="s">
        <v>262</v>
      </c>
      <c r="C14" s="64"/>
      <c r="D14" s="65"/>
      <c r="E14" s="65">
        <v>1</v>
      </c>
      <c r="F14" s="65">
        <v>1</v>
      </c>
      <c r="G14" s="84">
        <f t="shared" si="1"/>
        <v>1</v>
      </c>
      <c r="H14" s="85"/>
      <c r="I14" s="85"/>
      <c r="J14" s="86"/>
      <c r="K14" s="98"/>
      <c r="L14" s="99"/>
      <c r="M14" s="110"/>
      <c r="N14" s="113"/>
      <c r="O14" s="103"/>
    </row>
    <row r="15" spans="1:15" ht="60" customHeight="1">
      <c r="A15" s="1">
        <f t="shared" si="0"/>
        <v>11</v>
      </c>
      <c r="B15" s="81" t="s">
        <v>261</v>
      </c>
      <c r="C15" s="64"/>
      <c r="D15" s="65" t="s">
        <v>264</v>
      </c>
      <c r="E15" s="65">
        <v>2</v>
      </c>
      <c r="F15" s="65">
        <v>2</v>
      </c>
      <c r="G15" s="84">
        <f t="shared" si="1"/>
        <v>1</v>
      </c>
      <c r="H15" s="85"/>
      <c r="I15" s="85"/>
      <c r="J15" s="86"/>
      <c r="K15" s="98"/>
      <c r="L15" s="99"/>
      <c r="M15" s="110"/>
      <c r="N15" s="113"/>
      <c r="O15" s="103"/>
    </row>
    <row r="16" spans="1:15" ht="61.5" customHeight="1" thickBot="1">
      <c r="A16" s="1">
        <f t="shared" si="0"/>
        <v>12</v>
      </c>
      <c r="B16" s="80" t="s">
        <v>245</v>
      </c>
      <c r="C16" s="62"/>
      <c r="D16" s="65" t="s">
        <v>206</v>
      </c>
      <c r="E16" s="65">
        <v>50</v>
      </c>
      <c r="F16" s="65">
        <v>66</v>
      </c>
      <c r="G16" s="84">
        <f t="shared" si="1"/>
        <v>1.32</v>
      </c>
      <c r="H16" s="85"/>
      <c r="I16" s="85"/>
      <c r="J16" s="86"/>
      <c r="K16" s="98"/>
      <c r="L16" s="99"/>
      <c r="M16" s="110"/>
      <c r="N16" s="113"/>
      <c r="O16" s="103"/>
    </row>
    <row r="17" spans="1:15" ht="46.5" customHeight="1">
      <c r="A17" s="1">
        <f t="shared" si="0"/>
        <v>13</v>
      </c>
      <c r="B17" s="81" t="s">
        <v>246</v>
      </c>
      <c r="C17" s="64"/>
      <c r="D17" s="65" t="s">
        <v>206</v>
      </c>
      <c r="E17" s="65">
        <v>1</v>
      </c>
      <c r="F17" s="65">
        <v>1</v>
      </c>
      <c r="G17" s="84">
        <f t="shared" si="1"/>
        <v>1</v>
      </c>
      <c r="H17" s="85"/>
      <c r="I17" s="85"/>
      <c r="J17" s="86"/>
      <c r="K17" s="98"/>
      <c r="L17" s="99"/>
      <c r="M17" s="110"/>
      <c r="N17" s="113"/>
      <c r="O17" s="103"/>
    </row>
    <row r="18" spans="1:15" ht="65.25" customHeight="1">
      <c r="A18" s="45">
        <f t="shared" si="0"/>
        <v>14</v>
      </c>
      <c r="B18" s="82" t="s">
        <v>247</v>
      </c>
      <c r="C18" s="64"/>
      <c r="D18" s="65" t="s">
        <v>206</v>
      </c>
      <c r="E18" s="65">
        <v>9</v>
      </c>
      <c r="F18" s="65">
        <v>12</v>
      </c>
      <c r="G18" s="84">
        <f t="shared" si="1"/>
        <v>1.3333333333333333</v>
      </c>
      <c r="H18" s="85"/>
      <c r="I18" s="85"/>
      <c r="J18" s="86"/>
      <c r="K18" s="98"/>
      <c r="L18" s="99"/>
      <c r="M18" s="110"/>
      <c r="N18" s="113"/>
      <c r="O18" s="103"/>
    </row>
    <row r="19" spans="1:15" ht="45.75" customHeight="1" thickBot="1">
      <c r="A19" s="1">
        <f t="shared" si="0"/>
        <v>15</v>
      </c>
      <c r="B19" s="80" t="s">
        <v>248</v>
      </c>
      <c r="C19" s="62"/>
      <c r="D19" s="65" t="s">
        <v>206</v>
      </c>
      <c r="E19" s="65">
        <v>1</v>
      </c>
      <c r="F19" s="65">
        <v>1</v>
      </c>
      <c r="G19" s="84">
        <f t="shared" si="1"/>
        <v>1</v>
      </c>
      <c r="H19" s="85"/>
      <c r="I19" s="85"/>
      <c r="J19" s="86"/>
      <c r="K19" s="98"/>
      <c r="L19" s="99"/>
      <c r="M19" s="110"/>
      <c r="N19" s="113"/>
      <c r="O19" s="103"/>
    </row>
    <row r="20" spans="1:15" ht="45" customHeight="1" thickBot="1">
      <c r="A20" s="1">
        <f t="shared" si="0"/>
        <v>16</v>
      </c>
      <c r="B20" s="80" t="s">
        <v>249</v>
      </c>
      <c r="C20" s="62"/>
      <c r="D20" s="65" t="s">
        <v>206</v>
      </c>
      <c r="E20" s="65">
        <v>1</v>
      </c>
      <c r="F20" s="65">
        <v>1</v>
      </c>
      <c r="G20" s="84">
        <f t="shared" si="1"/>
        <v>1</v>
      </c>
      <c r="H20" s="85"/>
      <c r="I20" s="85"/>
      <c r="J20" s="86"/>
      <c r="K20" s="98"/>
      <c r="L20" s="99"/>
      <c r="M20" s="110"/>
      <c r="N20" s="113"/>
      <c r="O20" s="103"/>
    </row>
    <row r="21" spans="1:15" ht="28.5" customHeight="1" thickBot="1">
      <c r="A21" s="1">
        <f t="shared" si="0"/>
        <v>17</v>
      </c>
      <c r="B21" s="80" t="s">
        <v>250</v>
      </c>
      <c r="C21" s="62"/>
      <c r="D21" s="65" t="s">
        <v>206</v>
      </c>
      <c r="E21" s="65">
        <v>1</v>
      </c>
      <c r="F21" s="65">
        <v>1</v>
      </c>
      <c r="G21" s="84">
        <f t="shared" si="1"/>
        <v>1</v>
      </c>
      <c r="H21" s="85"/>
      <c r="I21" s="85"/>
      <c r="J21" s="86"/>
      <c r="K21" s="98"/>
      <c r="L21" s="99"/>
      <c r="M21" s="110"/>
      <c r="N21" s="113"/>
      <c r="O21" s="103"/>
    </row>
    <row r="22" spans="1:15" ht="44.25" customHeight="1" thickBot="1">
      <c r="A22" s="1">
        <f t="shared" si="0"/>
        <v>18</v>
      </c>
      <c r="B22" s="80" t="s">
        <v>251</v>
      </c>
      <c r="C22" s="62"/>
      <c r="D22" s="65" t="s">
        <v>206</v>
      </c>
      <c r="E22" s="65">
        <v>1</v>
      </c>
      <c r="F22" s="65">
        <v>1</v>
      </c>
      <c r="G22" s="84">
        <f t="shared" si="1"/>
        <v>1</v>
      </c>
      <c r="H22" s="85"/>
      <c r="I22" s="85"/>
      <c r="J22" s="86"/>
      <c r="K22" s="98"/>
      <c r="L22" s="99"/>
      <c r="M22" s="110"/>
      <c r="N22" s="113"/>
      <c r="O22" s="103"/>
    </row>
    <row r="23" spans="1:15" ht="31.5" customHeight="1" thickBot="1">
      <c r="A23" s="1">
        <f t="shared" si="0"/>
        <v>19</v>
      </c>
      <c r="B23" s="80" t="s">
        <v>252</v>
      </c>
      <c r="C23" s="64"/>
      <c r="D23" s="65" t="s">
        <v>206</v>
      </c>
      <c r="E23" s="65">
        <v>17</v>
      </c>
      <c r="F23" s="65">
        <v>36</v>
      </c>
      <c r="G23" s="84">
        <f t="shared" si="1"/>
        <v>2.1176470588235294</v>
      </c>
      <c r="H23" s="85"/>
      <c r="I23" s="85"/>
      <c r="J23" s="86"/>
      <c r="K23" s="98"/>
      <c r="L23" s="99"/>
      <c r="M23" s="110"/>
      <c r="N23" s="113"/>
      <c r="O23" s="103"/>
    </row>
    <row r="24" spans="1:15" ht="30" customHeight="1" thickBot="1">
      <c r="A24" s="1">
        <f t="shared" si="0"/>
        <v>20</v>
      </c>
      <c r="B24" s="80" t="s">
        <v>253</v>
      </c>
      <c r="C24" s="64"/>
      <c r="D24" s="65" t="s">
        <v>206</v>
      </c>
      <c r="E24" s="65">
        <v>12</v>
      </c>
      <c r="F24" s="65">
        <v>12</v>
      </c>
      <c r="G24" s="84">
        <f t="shared" si="1"/>
        <v>1</v>
      </c>
      <c r="H24" s="85"/>
      <c r="I24" s="85"/>
      <c r="J24" s="86"/>
      <c r="K24" s="98"/>
      <c r="L24" s="99"/>
      <c r="M24" s="110"/>
      <c r="N24" s="113"/>
      <c r="O24" s="103"/>
    </row>
    <row r="25" spans="1:15" ht="48" customHeight="1" thickBot="1">
      <c r="A25" s="1">
        <f t="shared" si="0"/>
        <v>21</v>
      </c>
      <c r="B25" s="80" t="s">
        <v>254</v>
      </c>
      <c r="C25" s="62"/>
      <c r="D25" s="65" t="s">
        <v>206</v>
      </c>
      <c r="E25" s="65">
        <v>15</v>
      </c>
      <c r="F25" s="65">
        <v>20</v>
      </c>
      <c r="G25" s="84">
        <f t="shared" si="1"/>
        <v>1.3333333333333333</v>
      </c>
      <c r="H25" s="85"/>
      <c r="I25" s="85"/>
      <c r="J25" s="86"/>
      <c r="K25" s="98"/>
      <c r="L25" s="99"/>
      <c r="M25" s="110"/>
      <c r="N25" s="113"/>
      <c r="O25" s="103"/>
    </row>
    <row r="26" spans="1:15" ht="78" customHeight="1" thickBot="1">
      <c r="A26" s="1">
        <f t="shared" si="0"/>
        <v>22</v>
      </c>
      <c r="B26" s="80" t="s">
        <v>255</v>
      </c>
      <c r="C26" s="62"/>
      <c r="D26" s="65" t="s">
        <v>206</v>
      </c>
      <c r="E26" s="65">
        <v>1</v>
      </c>
      <c r="F26" s="65">
        <v>1</v>
      </c>
      <c r="G26" s="84">
        <f t="shared" si="1"/>
        <v>1</v>
      </c>
      <c r="H26" s="85"/>
      <c r="I26" s="85"/>
      <c r="J26" s="86"/>
      <c r="K26" s="98"/>
      <c r="L26" s="99"/>
      <c r="M26" s="110"/>
      <c r="N26" s="113"/>
      <c r="O26" s="103"/>
    </row>
    <row r="27" spans="1:15" ht="31.5" customHeight="1" thickBot="1">
      <c r="A27" s="1">
        <f t="shared" si="0"/>
        <v>23</v>
      </c>
      <c r="B27" s="80" t="s">
        <v>256</v>
      </c>
      <c r="C27" s="1"/>
      <c r="D27" s="65" t="s">
        <v>206</v>
      </c>
      <c r="E27" s="63">
        <v>15</v>
      </c>
      <c r="F27" s="63">
        <v>15</v>
      </c>
      <c r="G27" s="84">
        <f t="shared" si="1"/>
        <v>1</v>
      </c>
      <c r="H27" s="85"/>
      <c r="I27" s="85"/>
      <c r="J27" s="86"/>
      <c r="K27" s="98"/>
      <c r="L27" s="99"/>
      <c r="M27" s="110"/>
      <c r="N27" s="113"/>
      <c r="O27" s="103"/>
    </row>
    <row r="28" spans="1:15" ht="45.75" customHeight="1" thickBot="1">
      <c r="A28" s="1">
        <f t="shared" si="0"/>
        <v>24</v>
      </c>
      <c r="B28" s="80" t="s">
        <v>257</v>
      </c>
      <c r="C28" s="1"/>
      <c r="D28" s="65" t="s">
        <v>206</v>
      </c>
      <c r="E28" s="63">
        <v>11</v>
      </c>
      <c r="F28" s="63">
        <v>17</v>
      </c>
      <c r="G28" s="84">
        <f t="shared" si="1"/>
        <v>1.5454545454545454</v>
      </c>
      <c r="H28" s="85"/>
      <c r="I28" s="85"/>
      <c r="J28" s="86"/>
      <c r="K28" s="98"/>
      <c r="L28" s="99"/>
      <c r="M28" s="110"/>
      <c r="N28" s="113"/>
      <c r="O28" s="103"/>
    </row>
    <row r="29" spans="1:15" ht="30" customHeight="1" thickBot="1">
      <c r="A29" s="1">
        <f t="shared" si="0"/>
        <v>25</v>
      </c>
      <c r="B29" s="80" t="s">
        <v>258</v>
      </c>
      <c r="C29" s="1"/>
      <c r="D29" s="65" t="s">
        <v>206</v>
      </c>
      <c r="E29" s="63">
        <v>50</v>
      </c>
      <c r="F29" s="63">
        <v>66</v>
      </c>
      <c r="G29" s="84">
        <f t="shared" si="1"/>
        <v>1.32</v>
      </c>
      <c r="H29" s="85"/>
      <c r="I29" s="85"/>
      <c r="J29" s="86"/>
      <c r="K29" s="98"/>
      <c r="L29" s="99"/>
      <c r="M29" s="110"/>
      <c r="N29" s="113"/>
      <c r="O29" s="103"/>
    </row>
    <row r="30" spans="1:15" ht="47.25" customHeight="1" thickBot="1">
      <c r="A30" s="1">
        <f t="shared" si="0"/>
        <v>26</v>
      </c>
      <c r="B30" s="80" t="s">
        <v>259</v>
      </c>
      <c r="C30" s="1"/>
      <c r="D30" s="65"/>
      <c r="E30" s="63">
        <v>1</v>
      </c>
      <c r="F30" s="63">
        <v>1</v>
      </c>
      <c r="G30" s="84">
        <f t="shared" si="1"/>
        <v>1</v>
      </c>
      <c r="H30" s="85"/>
      <c r="I30" s="85"/>
      <c r="J30" s="86"/>
      <c r="K30" s="98"/>
      <c r="L30" s="99"/>
      <c r="M30" s="110"/>
      <c r="N30" s="113"/>
      <c r="O30" s="103"/>
    </row>
    <row r="31" spans="1:15" ht="52.5" customHeight="1" thickBot="1">
      <c r="A31" s="1">
        <f t="shared" si="0"/>
        <v>27</v>
      </c>
      <c r="B31" s="80" t="s">
        <v>260</v>
      </c>
      <c r="C31" s="1"/>
      <c r="D31" s="65" t="s">
        <v>206</v>
      </c>
      <c r="E31" s="63">
        <v>52</v>
      </c>
      <c r="F31" s="63">
        <v>83</v>
      </c>
      <c r="G31" s="84">
        <f t="shared" si="1"/>
        <v>1.5961538461538463</v>
      </c>
      <c r="H31" s="85"/>
      <c r="I31" s="85"/>
      <c r="J31" s="86"/>
      <c r="K31" s="98"/>
      <c r="L31" s="99"/>
      <c r="M31" s="110"/>
      <c r="N31" s="113"/>
      <c r="O31" s="103"/>
    </row>
    <row r="32" spans="1:15" ht="12.75">
      <c r="A32" s="1"/>
      <c r="B32" s="66"/>
      <c r="C32" s="1"/>
      <c r="D32" s="65"/>
      <c r="E32" s="65"/>
      <c r="F32" s="65"/>
      <c r="G32" s="84"/>
      <c r="H32" s="85"/>
      <c r="I32" s="85"/>
      <c r="J32" s="86"/>
      <c r="K32" s="98"/>
      <c r="L32" s="99"/>
      <c r="M32" s="110"/>
      <c r="N32" s="113"/>
      <c r="O32" s="103"/>
    </row>
    <row r="33" spans="1:15" ht="12.75">
      <c r="A33" s="1"/>
      <c r="B33" s="17"/>
      <c r="C33" s="1"/>
      <c r="D33" s="66"/>
      <c r="E33" s="66"/>
      <c r="F33" s="66"/>
      <c r="G33" s="84"/>
      <c r="H33" s="85"/>
      <c r="I33" s="85"/>
      <c r="J33" s="86"/>
      <c r="K33" s="98"/>
      <c r="L33" s="99"/>
      <c r="M33" s="110"/>
      <c r="N33" s="113"/>
      <c r="O33" s="103"/>
    </row>
    <row r="34" spans="1:15" ht="12.75">
      <c r="A34" s="1"/>
      <c r="B34" s="1"/>
      <c r="C34" s="1"/>
      <c r="D34" s="1"/>
      <c r="E34" s="4"/>
      <c r="F34" s="4"/>
      <c r="G34" s="115"/>
      <c r="H34" s="116"/>
      <c r="I34" s="116"/>
      <c r="J34" s="117"/>
      <c r="K34" s="100"/>
      <c r="L34" s="101"/>
      <c r="M34" s="111"/>
      <c r="N34" s="114"/>
      <c r="O34" s="103"/>
    </row>
    <row r="35" spans="1:15" ht="27" customHeight="1">
      <c r="A35" s="1"/>
      <c r="B35" s="1"/>
      <c r="C35" s="1"/>
      <c r="D35" s="1"/>
      <c r="E35" s="5" t="s">
        <v>11</v>
      </c>
      <c r="F35" s="5" t="s">
        <v>12</v>
      </c>
      <c r="G35" s="93" t="s">
        <v>52</v>
      </c>
      <c r="H35" s="119"/>
      <c r="I35" s="119"/>
      <c r="J35" s="120"/>
      <c r="K35" s="118">
        <f>(G36)/1</f>
        <v>0.4475972540045767</v>
      </c>
      <c r="L35" s="118"/>
      <c r="M35" s="105">
        <v>0.2</v>
      </c>
      <c r="N35" s="108">
        <f>IF(K35&lt;1,3,IF(К13=1,1,IF(К13&gt;1,0)))</f>
        <v>3</v>
      </c>
      <c r="O35" s="103"/>
    </row>
    <row r="36" spans="1:15" ht="38.25">
      <c r="A36" s="1"/>
      <c r="B36" s="1"/>
      <c r="C36" s="12" t="s">
        <v>59</v>
      </c>
      <c r="D36" s="1" t="s">
        <v>49</v>
      </c>
      <c r="E36" s="4">
        <v>2185</v>
      </c>
      <c r="F36" s="4">
        <v>978</v>
      </c>
      <c r="G36" s="118">
        <f>F36/E36</f>
        <v>0.4475972540045767</v>
      </c>
      <c r="H36" s="118"/>
      <c r="I36" s="118"/>
      <c r="J36" s="118"/>
      <c r="K36" s="118"/>
      <c r="L36" s="118"/>
      <c r="M36" s="106"/>
      <c r="N36" s="108"/>
      <c r="O36" s="103"/>
    </row>
    <row r="37" spans="1:15" ht="12.75">
      <c r="A37" s="1"/>
      <c r="B37" s="1"/>
      <c r="C37" s="1">
        <v>1</v>
      </c>
      <c r="D37" s="1"/>
      <c r="E37" s="67">
        <v>25</v>
      </c>
      <c r="F37" s="67">
        <v>45</v>
      </c>
      <c r="G37" s="118">
        <f>F37/E37</f>
        <v>1.8</v>
      </c>
      <c r="H37" s="118"/>
      <c r="I37" s="118"/>
      <c r="J37" s="118"/>
      <c r="K37" s="118"/>
      <c r="L37" s="118"/>
      <c r="M37" s="106"/>
      <c r="N37" s="108"/>
      <c r="O37" s="103"/>
    </row>
    <row r="38" spans="1:15" ht="12.75">
      <c r="A38" s="1"/>
      <c r="B38" s="1"/>
      <c r="C38" s="1">
        <f>SUM(C37+1)</f>
        <v>2</v>
      </c>
      <c r="D38" s="1"/>
      <c r="E38" s="67">
        <v>350</v>
      </c>
      <c r="F38" s="67">
        <v>306</v>
      </c>
      <c r="G38" s="118">
        <f aca="true" t="shared" si="2" ref="G38:G63">F38/E38</f>
        <v>0.8742857142857143</v>
      </c>
      <c r="H38" s="118"/>
      <c r="I38" s="118"/>
      <c r="J38" s="118"/>
      <c r="K38" s="118"/>
      <c r="L38" s="118"/>
      <c r="M38" s="106"/>
      <c r="N38" s="108"/>
      <c r="O38" s="103"/>
    </row>
    <row r="39" spans="1:15" ht="12.75">
      <c r="A39" s="1"/>
      <c r="B39" s="1"/>
      <c r="C39" s="1">
        <f aca="true" t="shared" si="3" ref="C39:C63">SUM(C38+1)</f>
        <v>3</v>
      </c>
      <c r="D39" s="1"/>
      <c r="E39" s="67">
        <v>330</v>
      </c>
      <c r="F39" s="67">
        <v>380</v>
      </c>
      <c r="G39" s="118">
        <f t="shared" si="2"/>
        <v>1.1515151515151516</v>
      </c>
      <c r="H39" s="118"/>
      <c r="I39" s="118"/>
      <c r="J39" s="118"/>
      <c r="K39" s="118"/>
      <c r="L39" s="118"/>
      <c r="M39" s="106"/>
      <c r="N39" s="108"/>
      <c r="O39" s="103"/>
    </row>
    <row r="40" spans="1:15" ht="12.75">
      <c r="A40" s="1"/>
      <c r="B40" s="1"/>
      <c r="C40" s="1">
        <f t="shared" si="3"/>
        <v>4</v>
      </c>
      <c r="D40" s="1"/>
      <c r="E40" s="67">
        <v>40</v>
      </c>
      <c r="F40" s="67">
        <v>40</v>
      </c>
      <c r="G40" s="118">
        <f t="shared" si="2"/>
        <v>1</v>
      </c>
      <c r="H40" s="118"/>
      <c r="I40" s="118"/>
      <c r="J40" s="118"/>
      <c r="K40" s="118"/>
      <c r="L40" s="118"/>
      <c r="M40" s="106"/>
      <c r="N40" s="108"/>
      <c r="O40" s="103"/>
    </row>
    <row r="41" spans="1:15" ht="12.75">
      <c r="A41" s="1"/>
      <c r="B41" s="1"/>
      <c r="C41" s="1">
        <f t="shared" si="3"/>
        <v>5</v>
      </c>
      <c r="D41" s="1"/>
      <c r="E41" s="67">
        <v>60</v>
      </c>
      <c r="F41" s="67">
        <v>60</v>
      </c>
      <c r="G41" s="118">
        <f t="shared" si="2"/>
        <v>1</v>
      </c>
      <c r="H41" s="118"/>
      <c r="I41" s="118"/>
      <c r="J41" s="118"/>
      <c r="K41" s="118"/>
      <c r="L41" s="118"/>
      <c r="M41" s="106"/>
      <c r="N41" s="108"/>
      <c r="O41" s="103"/>
    </row>
    <row r="42" spans="1:15" ht="12.75">
      <c r="A42" s="1"/>
      <c r="B42" s="1"/>
      <c r="C42" s="1">
        <f t="shared" si="3"/>
        <v>6</v>
      </c>
      <c r="D42" s="1"/>
      <c r="E42" s="67">
        <v>100</v>
      </c>
      <c r="F42" s="67">
        <v>5</v>
      </c>
      <c r="G42" s="118">
        <f t="shared" si="2"/>
        <v>0.05</v>
      </c>
      <c r="H42" s="118"/>
      <c r="I42" s="118"/>
      <c r="J42" s="118"/>
      <c r="K42" s="118"/>
      <c r="L42" s="118"/>
      <c r="M42" s="106"/>
      <c r="N42" s="108"/>
      <c r="O42" s="103"/>
    </row>
    <row r="43" spans="1:15" ht="12.75">
      <c r="A43" s="1"/>
      <c r="B43" s="1"/>
      <c r="C43" s="1">
        <f t="shared" si="3"/>
        <v>7</v>
      </c>
      <c r="D43" s="1"/>
      <c r="E43" s="67">
        <v>100</v>
      </c>
      <c r="F43" s="67">
        <v>50</v>
      </c>
      <c r="G43" s="118">
        <f t="shared" si="2"/>
        <v>0.5</v>
      </c>
      <c r="H43" s="118"/>
      <c r="I43" s="118"/>
      <c r="J43" s="118"/>
      <c r="K43" s="118"/>
      <c r="L43" s="118"/>
      <c r="M43" s="106"/>
      <c r="N43" s="108"/>
      <c r="O43" s="103"/>
    </row>
    <row r="44" spans="1:15" ht="12.75">
      <c r="A44" s="1"/>
      <c r="B44" s="1"/>
      <c r="C44" s="1">
        <f t="shared" si="3"/>
        <v>8</v>
      </c>
      <c r="D44" s="1"/>
      <c r="E44" s="67">
        <v>20</v>
      </c>
      <c r="F44" s="67">
        <v>20</v>
      </c>
      <c r="G44" s="118">
        <f t="shared" si="2"/>
        <v>1</v>
      </c>
      <c r="H44" s="118"/>
      <c r="I44" s="118"/>
      <c r="J44" s="118"/>
      <c r="K44" s="118"/>
      <c r="L44" s="118"/>
      <c r="M44" s="106"/>
      <c r="N44" s="108"/>
      <c r="O44" s="103"/>
    </row>
    <row r="45" spans="1:15" ht="12.75">
      <c r="A45" s="1"/>
      <c r="B45" s="1"/>
      <c r="C45" s="1">
        <f t="shared" si="3"/>
        <v>9</v>
      </c>
      <c r="D45" s="1"/>
      <c r="E45" s="67">
        <v>30</v>
      </c>
      <c r="F45" s="67">
        <v>5</v>
      </c>
      <c r="G45" s="118">
        <f t="shared" si="2"/>
        <v>0.16666666666666666</v>
      </c>
      <c r="H45" s="118"/>
      <c r="I45" s="118"/>
      <c r="J45" s="118"/>
      <c r="K45" s="118"/>
      <c r="L45" s="118"/>
      <c r="M45" s="106"/>
      <c r="N45" s="108"/>
      <c r="O45" s="103"/>
    </row>
    <row r="46" spans="1:15" ht="12.75">
      <c r="A46" s="1"/>
      <c r="B46" s="1"/>
      <c r="C46" s="1">
        <f t="shared" si="3"/>
        <v>10</v>
      </c>
      <c r="D46" s="1"/>
      <c r="E46" s="67">
        <v>12</v>
      </c>
      <c r="F46" s="67">
        <v>2</v>
      </c>
      <c r="G46" s="118">
        <f t="shared" si="2"/>
        <v>0.16666666666666666</v>
      </c>
      <c r="H46" s="118"/>
      <c r="I46" s="118"/>
      <c r="J46" s="118"/>
      <c r="K46" s="118"/>
      <c r="L46" s="118"/>
      <c r="M46" s="106"/>
      <c r="N46" s="108"/>
      <c r="O46" s="103"/>
    </row>
    <row r="47" spans="1:15" ht="12.75">
      <c r="A47" s="1"/>
      <c r="B47" s="1"/>
      <c r="C47" s="1">
        <f t="shared" si="3"/>
        <v>11</v>
      </c>
      <c r="D47" s="1"/>
      <c r="E47" s="67">
        <v>3</v>
      </c>
      <c r="F47" s="67">
        <v>0</v>
      </c>
      <c r="G47" s="118">
        <f t="shared" si="2"/>
        <v>0</v>
      </c>
      <c r="H47" s="118"/>
      <c r="I47" s="118"/>
      <c r="J47" s="118"/>
      <c r="K47" s="118"/>
      <c r="L47" s="118"/>
      <c r="M47" s="106"/>
      <c r="N47" s="108"/>
      <c r="O47" s="103"/>
    </row>
    <row r="48" spans="1:15" ht="12.75">
      <c r="A48" s="1"/>
      <c r="B48" s="1"/>
      <c r="C48" s="1">
        <f t="shared" si="3"/>
        <v>12</v>
      </c>
      <c r="D48" s="1"/>
      <c r="E48" s="67">
        <v>75</v>
      </c>
      <c r="F48" s="67">
        <v>0</v>
      </c>
      <c r="G48" s="118">
        <f t="shared" si="2"/>
        <v>0</v>
      </c>
      <c r="H48" s="118"/>
      <c r="I48" s="118"/>
      <c r="J48" s="118"/>
      <c r="K48" s="118"/>
      <c r="L48" s="118"/>
      <c r="M48" s="106"/>
      <c r="N48" s="108"/>
      <c r="O48" s="103"/>
    </row>
    <row r="49" spans="1:15" ht="12.75">
      <c r="A49" s="1"/>
      <c r="B49" s="1"/>
      <c r="C49" s="1">
        <f t="shared" si="3"/>
        <v>13</v>
      </c>
      <c r="D49" s="1"/>
      <c r="E49" s="67">
        <v>15</v>
      </c>
      <c r="F49" s="67">
        <v>0</v>
      </c>
      <c r="G49" s="118">
        <f t="shared" si="2"/>
        <v>0</v>
      </c>
      <c r="H49" s="118"/>
      <c r="I49" s="118"/>
      <c r="J49" s="118"/>
      <c r="K49" s="118"/>
      <c r="L49" s="118"/>
      <c r="M49" s="106"/>
      <c r="N49" s="108"/>
      <c r="O49" s="103"/>
    </row>
    <row r="50" spans="1:15" ht="12.75">
      <c r="A50" s="1"/>
      <c r="B50" s="1"/>
      <c r="C50" s="1">
        <f t="shared" si="3"/>
        <v>14</v>
      </c>
      <c r="D50" s="1"/>
      <c r="E50" s="67">
        <v>30</v>
      </c>
      <c r="F50" s="67">
        <v>0</v>
      </c>
      <c r="G50" s="118">
        <f t="shared" si="2"/>
        <v>0</v>
      </c>
      <c r="H50" s="118"/>
      <c r="I50" s="118"/>
      <c r="J50" s="118"/>
      <c r="K50" s="118"/>
      <c r="L50" s="118"/>
      <c r="M50" s="106"/>
      <c r="N50" s="108"/>
      <c r="O50" s="103"/>
    </row>
    <row r="51" spans="1:15" ht="12.75">
      <c r="A51" s="1"/>
      <c r="B51" s="1"/>
      <c r="C51" s="1">
        <f t="shared" si="3"/>
        <v>15</v>
      </c>
      <c r="D51" s="1"/>
      <c r="E51" s="67">
        <v>60</v>
      </c>
      <c r="F51" s="67">
        <v>0</v>
      </c>
      <c r="G51" s="118">
        <f t="shared" si="2"/>
        <v>0</v>
      </c>
      <c r="H51" s="118"/>
      <c r="I51" s="118"/>
      <c r="J51" s="118"/>
      <c r="K51" s="118"/>
      <c r="L51" s="118"/>
      <c r="M51" s="106"/>
      <c r="N51" s="108"/>
      <c r="O51" s="103"/>
    </row>
    <row r="52" spans="1:15" ht="12.75">
      <c r="A52" s="1"/>
      <c r="B52" s="1"/>
      <c r="C52" s="1">
        <f t="shared" si="3"/>
        <v>16</v>
      </c>
      <c r="D52" s="1"/>
      <c r="E52" s="67">
        <v>50</v>
      </c>
      <c r="F52" s="67">
        <v>0</v>
      </c>
      <c r="G52" s="118">
        <f t="shared" si="2"/>
        <v>0</v>
      </c>
      <c r="H52" s="118"/>
      <c r="I52" s="118"/>
      <c r="J52" s="118"/>
      <c r="K52" s="118"/>
      <c r="L52" s="118"/>
      <c r="M52" s="106"/>
      <c r="N52" s="108"/>
      <c r="O52" s="103"/>
    </row>
    <row r="53" spans="1:15" ht="12.75">
      <c r="A53" s="1"/>
      <c r="B53" s="1"/>
      <c r="C53" s="1">
        <f t="shared" si="3"/>
        <v>17</v>
      </c>
      <c r="D53" s="1"/>
      <c r="E53" s="67">
        <v>20</v>
      </c>
      <c r="F53" s="67">
        <v>0</v>
      </c>
      <c r="G53" s="118">
        <f t="shared" si="2"/>
        <v>0</v>
      </c>
      <c r="H53" s="118"/>
      <c r="I53" s="118"/>
      <c r="J53" s="118"/>
      <c r="K53" s="118"/>
      <c r="L53" s="118"/>
      <c r="M53" s="106"/>
      <c r="N53" s="108"/>
      <c r="O53" s="103"/>
    </row>
    <row r="54" spans="1:15" ht="12.75">
      <c r="A54" s="1"/>
      <c r="B54" s="1"/>
      <c r="C54" s="1">
        <f t="shared" si="3"/>
        <v>18</v>
      </c>
      <c r="D54" s="1"/>
      <c r="E54" s="67">
        <v>30</v>
      </c>
      <c r="F54" s="67">
        <v>0</v>
      </c>
      <c r="G54" s="118">
        <f t="shared" si="2"/>
        <v>0</v>
      </c>
      <c r="H54" s="118"/>
      <c r="I54" s="118"/>
      <c r="J54" s="118"/>
      <c r="K54" s="118"/>
      <c r="L54" s="118"/>
      <c r="M54" s="106"/>
      <c r="N54" s="108"/>
      <c r="O54" s="103"/>
    </row>
    <row r="55" spans="1:15" ht="12.75">
      <c r="A55" s="1"/>
      <c r="B55" s="1"/>
      <c r="C55" s="1">
        <f t="shared" si="3"/>
        <v>19</v>
      </c>
      <c r="D55" s="1"/>
      <c r="E55" s="67">
        <v>20</v>
      </c>
      <c r="F55" s="67">
        <v>0</v>
      </c>
      <c r="G55" s="118">
        <f t="shared" si="2"/>
        <v>0</v>
      </c>
      <c r="H55" s="118"/>
      <c r="I55" s="118"/>
      <c r="J55" s="118"/>
      <c r="K55" s="118"/>
      <c r="L55" s="118"/>
      <c r="M55" s="106"/>
      <c r="N55" s="108"/>
      <c r="O55" s="103"/>
    </row>
    <row r="56" spans="1:15" ht="12.75">
      <c r="A56" s="1"/>
      <c r="B56" s="1"/>
      <c r="C56" s="1">
        <f t="shared" si="3"/>
        <v>20</v>
      </c>
      <c r="D56" s="1"/>
      <c r="E56" s="67">
        <v>20</v>
      </c>
      <c r="F56" s="67">
        <v>0</v>
      </c>
      <c r="G56" s="118">
        <f t="shared" si="2"/>
        <v>0</v>
      </c>
      <c r="H56" s="118"/>
      <c r="I56" s="118"/>
      <c r="J56" s="118"/>
      <c r="K56" s="118"/>
      <c r="L56" s="118"/>
      <c r="M56" s="106"/>
      <c r="N56" s="108"/>
      <c r="O56" s="103"/>
    </row>
    <row r="57" spans="1:15" ht="12.75">
      <c r="A57" s="1"/>
      <c r="B57" s="1"/>
      <c r="C57" s="1">
        <f t="shared" si="3"/>
        <v>21</v>
      </c>
      <c r="D57" s="1"/>
      <c r="E57" s="67">
        <v>250</v>
      </c>
      <c r="F57" s="67">
        <v>0</v>
      </c>
      <c r="G57" s="118">
        <f t="shared" si="2"/>
        <v>0</v>
      </c>
      <c r="H57" s="118"/>
      <c r="I57" s="118"/>
      <c r="J57" s="118"/>
      <c r="K57" s="118"/>
      <c r="L57" s="118"/>
      <c r="M57" s="106"/>
      <c r="N57" s="108"/>
      <c r="O57" s="103"/>
    </row>
    <row r="58" spans="1:15" ht="12.75">
      <c r="A58" s="1"/>
      <c r="B58" s="1"/>
      <c r="C58" s="1">
        <f t="shared" si="3"/>
        <v>22</v>
      </c>
      <c r="D58" s="1"/>
      <c r="E58" s="67">
        <v>50</v>
      </c>
      <c r="F58" s="67">
        <v>0</v>
      </c>
      <c r="G58" s="118">
        <f t="shared" si="2"/>
        <v>0</v>
      </c>
      <c r="H58" s="118"/>
      <c r="I58" s="118"/>
      <c r="J58" s="118"/>
      <c r="K58" s="118"/>
      <c r="L58" s="118"/>
      <c r="M58" s="106"/>
      <c r="N58" s="108"/>
      <c r="O58" s="103"/>
    </row>
    <row r="59" spans="1:15" ht="12.75">
      <c r="A59" s="1"/>
      <c r="B59" s="1"/>
      <c r="C59" s="1">
        <f t="shared" si="3"/>
        <v>23</v>
      </c>
      <c r="D59" s="1"/>
      <c r="E59" s="67">
        <v>20</v>
      </c>
      <c r="F59" s="67">
        <v>20</v>
      </c>
      <c r="G59" s="118">
        <f t="shared" si="2"/>
        <v>1</v>
      </c>
      <c r="H59" s="118"/>
      <c r="I59" s="118"/>
      <c r="J59" s="118"/>
      <c r="K59" s="118"/>
      <c r="L59" s="118"/>
      <c r="M59" s="106"/>
      <c r="N59" s="108"/>
      <c r="O59" s="103"/>
    </row>
    <row r="60" spans="1:15" ht="12.75">
      <c r="A60" s="1"/>
      <c r="B60" s="1"/>
      <c r="C60" s="1">
        <f t="shared" si="3"/>
        <v>24</v>
      </c>
      <c r="D60" s="1"/>
      <c r="E60" s="67">
        <v>265</v>
      </c>
      <c r="F60" s="67">
        <v>15</v>
      </c>
      <c r="G60" s="118">
        <f t="shared" si="2"/>
        <v>0.05660377358490566</v>
      </c>
      <c r="H60" s="118"/>
      <c r="I60" s="118"/>
      <c r="J60" s="118"/>
      <c r="K60" s="118"/>
      <c r="L60" s="118"/>
      <c r="M60" s="106"/>
      <c r="N60" s="108"/>
      <c r="O60" s="103"/>
    </row>
    <row r="61" spans="1:15" ht="12.75">
      <c r="A61" s="1"/>
      <c r="B61" s="1"/>
      <c r="C61" s="1">
        <f t="shared" si="3"/>
        <v>25</v>
      </c>
      <c r="D61" s="1"/>
      <c r="E61" s="67">
        <v>30</v>
      </c>
      <c r="F61" s="67">
        <v>0</v>
      </c>
      <c r="G61" s="118">
        <f t="shared" si="2"/>
        <v>0</v>
      </c>
      <c r="H61" s="118"/>
      <c r="I61" s="118"/>
      <c r="J61" s="118"/>
      <c r="K61" s="118"/>
      <c r="L61" s="118"/>
      <c r="M61" s="106"/>
      <c r="N61" s="108"/>
      <c r="O61" s="103"/>
    </row>
    <row r="62" spans="1:15" ht="12.75">
      <c r="A62" s="1"/>
      <c r="B62" s="1"/>
      <c r="C62" s="1">
        <f t="shared" si="3"/>
        <v>26</v>
      </c>
      <c r="D62" s="1"/>
      <c r="E62" s="67">
        <v>150</v>
      </c>
      <c r="F62" s="67">
        <v>0</v>
      </c>
      <c r="G62" s="118">
        <f t="shared" si="2"/>
        <v>0</v>
      </c>
      <c r="H62" s="118"/>
      <c r="I62" s="118"/>
      <c r="J62" s="118"/>
      <c r="K62" s="118"/>
      <c r="L62" s="118"/>
      <c r="M62" s="106"/>
      <c r="N62" s="108"/>
      <c r="O62" s="103"/>
    </row>
    <row r="63" spans="1:15" ht="12.75">
      <c r="A63" s="1"/>
      <c r="B63" s="1"/>
      <c r="C63" s="1">
        <f t="shared" si="3"/>
        <v>27</v>
      </c>
      <c r="D63" s="1"/>
      <c r="E63" s="67">
        <v>30</v>
      </c>
      <c r="F63" s="67">
        <v>30</v>
      </c>
      <c r="G63" s="118">
        <f t="shared" si="2"/>
        <v>1</v>
      </c>
      <c r="H63" s="118"/>
      <c r="I63" s="118"/>
      <c r="J63" s="118"/>
      <c r="K63" s="118"/>
      <c r="L63" s="118"/>
      <c r="M63" s="106"/>
      <c r="N63" s="108"/>
      <c r="O63" s="103"/>
    </row>
    <row r="64" spans="1:15" ht="12.75">
      <c r="A64" s="1"/>
      <c r="B64" s="1"/>
      <c r="C64" s="1"/>
      <c r="D64" s="1"/>
      <c r="E64" s="4"/>
      <c r="F64" s="4"/>
      <c r="G64" s="118"/>
      <c r="H64" s="118"/>
      <c r="I64" s="118"/>
      <c r="J64" s="118"/>
      <c r="K64" s="118"/>
      <c r="L64" s="118"/>
      <c r="M64" s="106"/>
      <c r="N64" s="108"/>
      <c r="O64" s="103"/>
    </row>
    <row r="65" spans="1:15" ht="12.75">
      <c r="A65" s="1"/>
      <c r="B65" s="1"/>
      <c r="C65" s="1"/>
      <c r="D65" s="1"/>
      <c r="E65" s="4"/>
      <c r="F65" s="4"/>
      <c r="G65" s="118"/>
      <c r="H65" s="118"/>
      <c r="I65" s="118"/>
      <c r="J65" s="118"/>
      <c r="K65" s="118"/>
      <c r="L65" s="118"/>
      <c r="M65" s="107"/>
      <c r="N65" s="108"/>
      <c r="O65" s="103"/>
    </row>
    <row r="66" spans="1:15" ht="27.75" customHeight="1">
      <c r="A66" s="1"/>
      <c r="B66" s="1"/>
      <c r="C66" s="1"/>
      <c r="D66" s="1"/>
      <c r="E66" s="6" t="s">
        <v>265</v>
      </c>
      <c r="F66" s="6" t="s">
        <v>26</v>
      </c>
      <c r="G66" s="121" t="s">
        <v>53</v>
      </c>
      <c r="H66" s="104"/>
      <c r="I66" s="104"/>
      <c r="J66" s="104"/>
      <c r="K66" s="122">
        <f>G67/1</f>
        <v>4557.142857142857</v>
      </c>
      <c r="L66" s="123"/>
      <c r="M66" s="104">
        <v>0.15</v>
      </c>
      <c r="N66" s="104">
        <f>IF(K66&gt;30,3,IF(K66&gt;10,1,0))</f>
        <v>3</v>
      </c>
      <c r="O66" s="103"/>
    </row>
    <row r="67" spans="1:15" ht="25.5">
      <c r="A67" s="1"/>
      <c r="B67" s="1"/>
      <c r="C67" s="12" t="s">
        <v>50</v>
      </c>
      <c r="D67" s="1"/>
      <c r="E67" s="7">
        <v>957</v>
      </c>
      <c r="F67" s="7">
        <v>21</v>
      </c>
      <c r="G67" s="126">
        <f>SUM(E67/F67*100)</f>
        <v>4557.142857142857</v>
      </c>
      <c r="H67" s="127"/>
      <c r="I67" s="127"/>
      <c r="J67" s="128"/>
      <c r="K67" s="124"/>
      <c r="L67" s="125"/>
      <c r="M67" s="104"/>
      <c r="N67" s="104"/>
      <c r="O67" s="103"/>
    </row>
    <row r="68" spans="1:15" ht="12.75">
      <c r="A68" s="1"/>
      <c r="B68" s="1"/>
      <c r="C68" s="1"/>
      <c r="D68" s="1"/>
      <c r="E68" s="8"/>
      <c r="F68" s="8"/>
      <c r="G68" s="129" t="s">
        <v>54</v>
      </c>
      <c r="H68" s="130"/>
      <c r="I68" s="130"/>
      <c r="J68" s="130"/>
      <c r="K68" s="131">
        <v>1</v>
      </c>
      <c r="L68" s="132"/>
      <c r="M68" s="135">
        <v>0.1</v>
      </c>
      <c r="N68" s="135">
        <f>IF(K68=1,3)</f>
        <v>3</v>
      </c>
      <c r="O68" s="103"/>
    </row>
    <row r="69" spans="1:15" ht="12.75">
      <c r="A69" s="1"/>
      <c r="B69" s="1"/>
      <c r="C69" s="1"/>
      <c r="D69" s="1"/>
      <c r="E69" s="8">
        <v>1</v>
      </c>
      <c r="F69" s="8">
        <v>1</v>
      </c>
      <c r="G69" s="136">
        <v>1</v>
      </c>
      <c r="H69" s="137"/>
      <c r="I69" s="137"/>
      <c r="J69" s="138"/>
      <c r="K69" s="133"/>
      <c r="L69" s="134"/>
      <c r="M69" s="135"/>
      <c r="N69" s="135"/>
      <c r="O69" s="103"/>
    </row>
    <row r="70" spans="1:15" ht="12.75">
      <c r="A70" s="1"/>
      <c r="B70" s="1"/>
      <c r="C70" s="1"/>
      <c r="D70" s="1"/>
      <c r="E70" s="10"/>
      <c r="F70" s="10"/>
      <c r="G70" s="139" t="s">
        <v>55</v>
      </c>
      <c r="H70" s="140"/>
      <c r="I70" s="140"/>
      <c r="J70" s="140"/>
      <c r="K70" s="141">
        <f>AVERAGE(G72:J98)</f>
        <v>0.32666872977900024</v>
      </c>
      <c r="L70" s="142"/>
      <c r="M70" s="145">
        <v>0.35</v>
      </c>
      <c r="N70" s="147">
        <f>IF(K70&lt;1,3,IF(К23=1,1,IF(К23&gt;1,0)))</f>
        <v>3</v>
      </c>
      <c r="O70" s="103"/>
    </row>
    <row r="71" spans="1:15" ht="12.75">
      <c r="A71" s="1"/>
      <c r="B71" s="1"/>
      <c r="C71" s="1" t="s">
        <v>60</v>
      </c>
      <c r="D71" s="1"/>
      <c r="E71" s="13"/>
      <c r="F71" s="13"/>
      <c r="G71" s="149">
        <f>AVERAGE(G72:J98)</f>
        <v>0.32666872977900024</v>
      </c>
      <c r="H71" s="150"/>
      <c r="I71" s="150"/>
      <c r="J71" s="151"/>
      <c r="K71" s="143"/>
      <c r="L71" s="144"/>
      <c r="M71" s="146"/>
      <c r="N71" s="148"/>
      <c r="O71" s="103"/>
    </row>
    <row r="72" spans="1:15" ht="12.75">
      <c r="A72" s="1"/>
      <c r="B72" s="1"/>
      <c r="C72" s="1">
        <v>1</v>
      </c>
      <c r="D72" s="1"/>
      <c r="E72" s="13"/>
      <c r="F72" s="13"/>
      <c r="G72" s="149">
        <f>SUM(G37/G5)</f>
        <v>1.7978162911611786</v>
      </c>
      <c r="H72" s="150"/>
      <c r="I72" s="150"/>
      <c r="J72" s="151"/>
      <c r="K72" s="143"/>
      <c r="L72" s="144"/>
      <c r="M72" s="146"/>
      <c r="N72" s="148"/>
      <c r="O72" s="103"/>
    </row>
    <row r="73" spans="1:15" ht="12.75">
      <c r="A73" s="1"/>
      <c r="B73" s="1"/>
      <c r="C73" s="1">
        <f>SUM(C72+1)</f>
        <v>2</v>
      </c>
      <c r="D73" s="1"/>
      <c r="E73" s="13"/>
      <c r="F73" s="13"/>
      <c r="G73" s="149">
        <f aca="true" t="shared" si="4" ref="G73:G98">SUM(G38/G6)</f>
        <v>0.8469642857142858</v>
      </c>
      <c r="H73" s="150"/>
      <c r="I73" s="150"/>
      <c r="J73" s="151"/>
      <c r="K73" s="143"/>
      <c r="L73" s="144"/>
      <c r="M73" s="146"/>
      <c r="N73" s="148"/>
      <c r="O73" s="103"/>
    </row>
    <row r="74" spans="1:15" ht="12.75">
      <c r="A74" s="1"/>
      <c r="B74" s="1"/>
      <c r="C74" s="1">
        <f aca="true" t="shared" si="5" ref="C74:C98">SUM(C73+1)</f>
        <v>3</v>
      </c>
      <c r="D74" s="1"/>
      <c r="E74" s="13"/>
      <c r="F74" s="13"/>
      <c r="G74" s="149">
        <f t="shared" si="4"/>
        <v>0.6909090909090909</v>
      </c>
      <c r="H74" s="150"/>
      <c r="I74" s="150"/>
      <c r="J74" s="151"/>
      <c r="K74" s="143"/>
      <c r="L74" s="144"/>
      <c r="M74" s="146"/>
      <c r="N74" s="148"/>
      <c r="O74" s="103"/>
    </row>
    <row r="75" spans="1:15" ht="12.75">
      <c r="A75" s="1"/>
      <c r="B75" s="1"/>
      <c r="C75" s="1">
        <f t="shared" si="5"/>
        <v>4</v>
      </c>
      <c r="D75" s="1"/>
      <c r="E75" s="13"/>
      <c r="F75" s="13"/>
      <c r="G75" s="149">
        <f t="shared" si="4"/>
        <v>0.9500000000000001</v>
      </c>
      <c r="H75" s="150"/>
      <c r="I75" s="150"/>
      <c r="J75" s="151"/>
      <c r="K75" s="143"/>
      <c r="L75" s="144"/>
      <c r="M75" s="146"/>
      <c r="N75" s="148"/>
      <c r="O75" s="103"/>
    </row>
    <row r="76" spans="1:15" ht="12.75">
      <c r="A76" s="1"/>
      <c r="B76" s="1"/>
      <c r="C76" s="1">
        <f t="shared" si="5"/>
        <v>5</v>
      </c>
      <c r="D76" s="1"/>
      <c r="E76" s="13"/>
      <c r="F76" s="10"/>
      <c r="G76" s="149">
        <f t="shared" si="4"/>
        <v>1</v>
      </c>
      <c r="H76" s="150"/>
      <c r="I76" s="150"/>
      <c r="J76" s="151"/>
      <c r="K76" s="143"/>
      <c r="L76" s="144"/>
      <c r="M76" s="146"/>
      <c r="N76" s="148"/>
      <c r="O76" s="103"/>
    </row>
    <row r="77" spans="1:15" ht="12.75">
      <c r="A77" s="1"/>
      <c r="B77" s="1"/>
      <c r="C77" s="1">
        <f t="shared" si="5"/>
        <v>6</v>
      </c>
      <c r="D77" s="1"/>
      <c r="E77" s="13"/>
      <c r="F77" s="13"/>
      <c r="G77" s="149">
        <f t="shared" si="4"/>
        <v>0.042800000000000005</v>
      </c>
      <c r="H77" s="150"/>
      <c r="I77" s="150"/>
      <c r="J77" s="151"/>
      <c r="K77" s="143"/>
      <c r="L77" s="144"/>
      <c r="M77" s="146"/>
      <c r="N77" s="148"/>
      <c r="O77" s="103"/>
    </row>
    <row r="78" spans="1:15" ht="12.75">
      <c r="A78" s="1"/>
      <c r="B78" s="1"/>
      <c r="C78" s="1">
        <f t="shared" si="5"/>
        <v>7</v>
      </c>
      <c r="D78" s="1"/>
      <c r="E78" s="13"/>
      <c r="F78" s="13"/>
      <c r="G78" s="149">
        <f t="shared" si="4"/>
        <v>0.495100707675558</v>
      </c>
      <c r="H78" s="150"/>
      <c r="I78" s="150"/>
      <c r="J78" s="151"/>
      <c r="K78" s="143"/>
      <c r="L78" s="144"/>
      <c r="M78" s="146"/>
      <c r="N78" s="148"/>
      <c r="O78" s="103"/>
    </row>
    <row r="79" spans="1:15" ht="12.75">
      <c r="A79" s="1"/>
      <c r="B79" s="1"/>
      <c r="C79" s="1">
        <f t="shared" si="5"/>
        <v>8</v>
      </c>
      <c r="D79" s="1"/>
      <c r="E79" s="13"/>
      <c r="F79" s="13"/>
      <c r="G79" s="149">
        <f t="shared" si="4"/>
        <v>1</v>
      </c>
      <c r="H79" s="150"/>
      <c r="I79" s="150"/>
      <c r="J79" s="151"/>
      <c r="K79" s="143"/>
      <c r="L79" s="144"/>
      <c r="M79" s="146"/>
      <c r="N79" s="148"/>
      <c r="O79" s="103"/>
    </row>
    <row r="80" spans="1:15" ht="12.75">
      <c r="A80" s="1"/>
      <c r="B80" s="1"/>
      <c r="C80" s="1">
        <f t="shared" si="5"/>
        <v>9</v>
      </c>
      <c r="D80" s="1"/>
      <c r="E80" s="13"/>
      <c r="F80" s="13"/>
      <c r="G80" s="149">
        <f t="shared" si="4"/>
        <v>0.16666666666666666</v>
      </c>
      <c r="H80" s="150"/>
      <c r="I80" s="150"/>
      <c r="J80" s="151"/>
      <c r="K80" s="143"/>
      <c r="L80" s="144"/>
      <c r="M80" s="146"/>
      <c r="N80" s="148"/>
      <c r="O80" s="103"/>
    </row>
    <row r="81" spans="1:15" ht="12.75">
      <c r="A81" s="1"/>
      <c r="B81" s="1"/>
      <c r="C81" s="1">
        <f t="shared" si="5"/>
        <v>10</v>
      </c>
      <c r="D81" s="1"/>
      <c r="E81" s="13"/>
      <c r="F81" s="13"/>
      <c r="G81" s="149">
        <f t="shared" si="4"/>
        <v>0.16666666666666666</v>
      </c>
      <c r="H81" s="150"/>
      <c r="I81" s="150"/>
      <c r="J81" s="151"/>
      <c r="K81" s="143"/>
      <c r="L81" s="144"/>
      <c r="M81" s="146"/>
      <c r="N81" s="148"/>
      <c r="O81" s="103"/>
    </row>
    <row r="82" spans="1:15" ht="12.75">
      <c r="A82" s="1"/>
      <c r="B82" s="1"/>
      <c r="C82" s="1">
        <f t="shared" si="5"/>
        <v>11</v>
      </c>
      <c r="D82" s="1"/>
      <c r="E82" s="13"/>
      <c r="F82" s="10"/>
      <c r="G82" s="149">
        <f t="shared" si="4"/>
        <v>0</v>
      </c>
      <c r="H82" s="150"/>
      <c r="I82" s="150"/>
      <c r="J82" s="151"/>
      <c r="K82" s="143"/>
      <c r="L82" s="144"/>
      <c r="M82" s="146"/>
      <c r="N82" s="148"/>
      <c r="O82" s="103"/>
    </row>
    <row r="83" spans="1:15" ht="12.75">
      <c r="A83" s="1"/>
      <c r="B83" s="1"/>
      <c r="C83" s="1">
        <f t="shared" si="5"/>
        <v>12</v>
      </c>
      <c r="D83" s="1"/>
      <c r="E83" s="13"/>
      <c r="F83" s="13"/>
      <c r="G83" s="149">
        <f t="shared" si="4"/>
        <v>0</v>
      </c>
      <c r="H83" s="150"/>
      <c r="I83" s="150"/>
      <c r="J83" s="151"/>
      <c r="K83" s="143"/>
      <c r="L83" s="144"/>
      <c r="M83" s="146"/>
      <c r="N83" s="148"/>
      <c r="O83" s="103"/>
    </row>
    <row r="84" spans="1:15" ht="12.75">
      <c r="A84" s="1"/>
      <c r="B84" s="1"/>
      <c r="C84" s="1">
        <f t="shared" si="5"/>
        <v>13</v>
      </c>
      <c r="D84" s="1"/>
      <c r="E84" s="13"/>
      <c r="F84" s="13"/>
      <c r="G84" s="149">
        <f t="shared" si="4"/>
        <v>0</v>
      </c>
      <c r="H84" s="150"/>
      <c r="I84" s="150"/>
      <c r="J84" s="151"/>
      <c r="K84" s="143"/>
      <c r="L84" s="144"/>
      <c r="M84" s="146"/>
      <c r="N84" s="148"/>
      <c r="O84" s="103"/>
    </row>
    <row r="85" spans="1:15" ht="12.75">
      <c r="A85" s="1"/>
      <c r="B85" s="1"/>
      <c r="C85" s="1">
        <f t="shared" si="5"/>
        <v>14</v>
      </c>
      <c r="D85" s="1"/>
      <c r="E85" s="13"/>
      <c r="F85" s="13"/>
      <c r="G85" s="149">
        <f t="shared" si="4"/>
        <v>0</v>
      </c>
      <c r="H85" s="150"/>
      <c r="I85" s="150"/>
      <c r="J85" s="151"/>
      <c r="K85" s="143"/>
      <c r="L85" s="144"/>
      <c r="M85" s="146"/>
      <c r="N85" s="148"/>
      <c r="O85" s="103"/>
    </row>
    <row r="86" spans="1:15" ht="12.75">
      <c r="A86" s="1"/>
      <c r="B86" s="1"/>
      <c r="C86" s="1">
        <f t="shared" si="5"/>
        <v>15</v>
      </c>
      <c r="D86" s="1"/>
      <c r="E86" s="13"/>
      <c r="F86" s="13"/>
      <c r="G86" s="149">
        <f t="shared" si="4"/>
        <v>0</v>
      </c>
      <c r="H86" s="150"/>
      <c r="I86" s="150"/>
      <c r="J86" s="151"/>
      <c r="K86" s="143"/>
      <c r="L86" s="144"/>
      <c r="M86" s="146"/>
      <c r="N86" s="148"/>
      <c r="O86" s="103"/>
    </row>
    <row r="87" spans="1:15" ht="12.75">
      <c r="A87" s="1"/>
      <c r="B87" s="1"/>
      <c r="C87" s="1">
        <f t="shared" si="5"/>
        <v>16</v>
      </c>
      <c r="D87" s="1"/>
      <c r="E87" s="13"/>
      <c r="F87" s="10"/>
      <c r="G87" s="149">
        <f t="shared" si="4"/>
        <v>0</v>
      </c>
      <c r="H87" s="150"/>
      <c r="I87" s="150"/>
      <c r="J87" s="151"/>
      <c r="K87" s="143"/>
      <c r="L87" s="144"/>
      <c r="M87" s="146"/>
      <c r="N87" s="148"/>
      <c r="O87" s="103"/>
    </row>
    <row r="88" spans="1:15" ht="12.75">
      <c r="A88" s="1"/>
      <c r="B88" s="1"/>
      <c r="C88" s="1">
        <f t="shared" si="5"/>
        <v>17</v>
      </c>
      <c r="D88" s="1"/>
      <c r="E88" s="13"/>
      <c r="F88" s="13"/>
      <c r="G88" s="149">
        <f t="shared" si="4"/>
        <v>0</v>
      </c>
      <c r="H88" s="150"/>
      <c r="I88" s="150"/>
      <c r="J88" s="151"/>
      <c r="K88" s="143"/>
      <c r="L88" s="144"/>
      <c r="M88" s="146"/>
      <c r="N88" s="148"/>
      <c r="O88" s="103"/>
    </row>
    <row r="89" spans="1:15" ht="12.75">
      <c r="A89" s="1"/>
      <c r="B89" s="1"/>
      <c r="C89" s="1">
        <f t="shared" si="5"/>
        <v>18</v>
      </c>
      <c r="D89" s="1"/>
      <c r="E89" s="13"/>
      <c r="F89" s="13"/>
      <c r="G89" s="149">
        <f t="shared" si="4"/>
        <v>0</v>
      </c>
      <c r="H89" s="150"/>
      <c r="I89" s="150"/>
      <c r="J89" s="151"/>
      <c r="K89" s="143"/>
      <c r="L89" s="144"/>
      <c r="M89" s="146"/>
      <c r="N89" s="148"/>
      <c r="O89" s="103"/>
    </row>
    <row r="90" spans="1:15" ht="12.75">
      <c r="A90" s="1"/>
      <c r="B90" s="1"/>
      <c r="C90" s="1">
        <f t="shared" si="5"/>
        <v>19</v>
      </c>
      <c r="D90" s="1"/>
      <c r="E90" s="13"/>
      <c r="F90" s="13"/>
      <c r="G90" s="149">
        <f t="shared" si="4"/>
        <v>0</v>
      </c>
      <c r="H90" s="150"/>
      <c r="I90" s="150"/>
      <c r="J90" s="151"/>
      <c r="K90" s="143"/>
      <c r="L90" s="144"/>
      <c r="M90" s="146"/>
      <c r="N90" s="148"/>
      <c r="O90" s="103"/>
    </row>
    <row r="91" spans="1:15" ht="12.75">
      <c r="A91" s="1"/>
      <c r="B91" s="1"/>
      <c r="C91" s="1">
        <f t="shared" si="5"/>
        <v>20</v>
      </c>
      <c r="D91" s="1"/>
      <c r="E91" s="13"/>
      <c r="F91" s="13"/>
      <c r="G91" s="149">
        <f t="shared" si="4"/>
        <v>0</v>
      </c>
      <c r="H91" s="150"/>
      <c r="I91" s="150"/>
      <c r="J91" s="151"/>
      <c r="K91" s="143"/>
      <c r="L91" s="144"/>
      <c r="M91" s="146"/>
      <c r="N91" s="148"/>
      <c r="O91" s="103"/>
    </row>
    <row r="92" spans="1:15" ht="12.75">
      <c r="A92" s="1"/>
      <c r="B92" s="1"/>
      <c r="C92" s="1">
        <f t="shared" si="5"/>
        <v>21</v>
      </c>
      <c r="D92" s="1"/>
      <c r="E92" s="13"/>
      <c r="F92" s="13"/>
      <c r="G92" s="149">
        <f t="shared" si="4"/>
        <v>0</v>
      </c>
      <c r="H92" s="150"/>
      <c r="I92" s="150"/>
      <c r="J92" s="151"/>
      <c r="K92" s="143"/>
      <c r="L92" s="144"/>
      <c r="M92" s="146"/>
      <c r="N92" s="148"/>
      <c r="O92" s="103"/>
    </row>
    <row r="93" spans="1:15" ht="12.75">
      <c r="A93" s="1"/>
      <c r="B93" s="1"/>
      <c r="C93" s="1">
        <f t="shared" si="5"/>
        <v>22</v>
      </c>
      <c r="D93" s="1"/>
      <c r="E93" s="13"/>
      <c r="F93" s="13"/>
      <c r="G93" s="149">
        <f t="shared" si="4"/>
        <v>0</v>
      </c>
      <c r="H93" s="150"/>
      <c r="I93" s="150"/>
      <c r="J93" s="151"/>
      <c r="K93" s="143"/>
      <c r="L93" s="144"/>
      <c r="M93" s="146"/>
      <c r="N93" s="148"/>
      <c r="O93" s="103"/>
    </row>
    <row r="94" spans="1:15" ht="12.75">
      <c r="A94" s="1"/>
      <c r="B94" s="1"/>
      <c r="C94" s="1">
        <f t="shared" si="5"/>
        <v>23</v>
      </c>
      <c r="D94" s="1"/>
      <c r="E94" s="13"/>
      <c r="F94" s="10"/>
      <c r="G94" s="149">
        <f t="shared" si="4"/>
        <v>1</v>
      </c>
      <c r="H94" s="150"/>
      <c r="I94" s="150"/>
      <c r="J94" s="151"/>
      <c r="K94" s="143"/>
      <c r="L94" s="144"/>
      <c r="M94" s="146"/>
      <c r="N94" s="148"/>
      <c r="O94" s="103"/>
    </row>
    <row r="95" spans="1:15" ht="12.75">
      <c r="A95" s="1"/>
      <c r="B95" s="1"/>
      <c r="C95" s="1">
        <f t="shared" si="5"/>
        <v>24</v>
      </c>
      <c r="D95" s="1"/>
      <c r="E95" s="13"/>
      <c r="F95" s="13"/>
      <c r="G95" s="149">
        <f t="shared" si="4"/>
        <v>0.03662597114317425</v>
      </c>
      <c r="H95" s="150"/>
      <c r="I95" s="150"/>
      <c r="J95" s="151"/>
      <c r="K95" s="143"/>
      <c r="L95" s="144"/>
      <c r="M95" s="146"/>
      <c r="N95" s="148"/>
      <c r="O95" s="103"/>
    </row>
    <row r="96" spans="1:15" ht="12.75">
      <c r="A96" s="1"/>
      <c r="B96" s="1"/>
      <c r="C96" s="1">
        <f t="shared" si="5"/>
        <v>25</v>
      </c>
      <c r="D96" s="1"/>
      <c r="E96" s="13"/>
      <c r="F96" s="13"/>
      <c r="G96" s="149">
        <f t="shared" si="4"/>
        <v>0</v>
      </c>
      <c r="H96" s="150"/>
      <c r="I96" s="150"/>
      <c r="J96" s="151"/>
      <c r="K96" s="143"/>
      <c r="L96" s="144"/>
      <c r="M96" s="146"/>
      <c r="N96" s="148"/>
      <c r="O96" s="103"/>
    </row>
    <row r="97" spans="1:15" ht="12.75">
      <c r="A97" s="1"/>
      <c r="B97" s="1"/>
      <c r="C97" s="1">
        <f t="shared" si="5"/>
        <v>26</v>
      </c>
      <c r="D97" s="1"/>
      <c r="E97" s="13"/>
      <c r="F97" s="13"/>
      <c r="G97" s="149">
        <f t="shared" si="4"/>
        <v>0</v>
      </c>
      <c r="H97" s="150"/>
      <c r="I97" s="150"/>
      <c r="J97" s="151"/>
      <c r="K97" s="143"/>
      <c r="L97" s="144"/>
      <c r="M97" s="146"/>
      <c r="N97" s="148"/>
      <c r="O97" s="103"/>
    </row>
    <row r="98" spans="1:15" ht="12.75">
      <c r="A98" s="1"/>
      <c r="B98" s="1"/>
      <c r="C98" s="1">
        <f t="shared" si="5"/>
        <v>27</v>
      </c>
      <c r="D98" s="1"/>
      <c r="E98" s="13"/>
      <c r="F98" s="13"/>
      <c r="G98" s="149">
        <f t="shared" si="4"/>
        <v>0.6265060240963854</v>
      </c>
      <c r="H98" s="150"/>
      <c r="I98" s="150"/>
      <c r="J98" s="151"/>
      <c r="K98" s="143"/>
      <c r="L98" s="144"/>
      <c r="M98" s="146"/>
      <c r="N98" s="148"/>
      <c r="O98" s="103"/>
    </row>
  </sheetData>
  <mergeCells count="120">
    <mergeCell ref="A1:M1"/>
    <mergeCell ref="A2:A3"/>
    <mergeCell ref="B2:B3"/>
    <mergeCell ref="C2:C3"/>
    <mergeCell ref="D2:D3"/>
    <mergeCell ref="E2:F2"/>
    <mergeCell ref="G2:J2"/>
    <mergeCell ref="K2:L2"/>
    <mergeCell ref="G3:J3"/>
    <mergeCell ref="K3:L34"/>
    <mergeCell ref="M3:M34"/>
    <mergeCell ref="N3:N34"/>
    <mergeCell ref="O3:O98"/>
    <mergeCell ref="G4:J4"/>
    <mergeCell ref="G5:J5"/>
    <mergeCell ref="G6:J6"/>
    <mergeCell ref="G7:J7"/>
    <mergeCell ref="G8:J8"/>
    <mergeCell ref="G9:J9"/>
    <mergeCell ref="G10:J10"/>
    <mergeCell ref="G15:J15"/>
    <mergeCell ref="G11:J11"/>
    <mergeCell ref="G12:J12"/>
    <mergeCell ref="G13:J13"/>
    <mergeCell ref="G14:J14"/>
    <mergeCell ref="G18:J18"/>
    <mergeCell ref="G19:J19"/>
    <mergeCell ref="G20:J20"/>
    <mergeCell ref="G16:J16"/>
    <mergeCell ref="G17:J17"/>
    <mergeCell ref="G21:J21"/>
    <mergeCell ref="G22:J22"/>
    <mergeCell ref="G23:J23"/>
    <mergeCell ref="G24:J24"/>
    <mergeCell ref="G25:J25"/>
    <mergeCell ref="G26:J26"/>
    <mergeCell ref="G27:J27"/>
    <mergeCell ref="G28:J28"/>
    <mergeCell ref="G32:J32"/>
    <mergeCell ref="G29:J29"/>
    <mergeCell ref="G30:J30"/>
    <mergeCell ref="G31:J31"/>
    <mergeCell ref="G33:J33"/>
    <mergeCell ref="G34:J34"/>
    <mergeCell ref="G35:J35"/>
    <mergeCell ref="K35:L65"/>
    <mergeCell ref="G44:J44"/>
    <mergeCell ref="G45:J45"/>
    <mergeCell ref="G46:J46"/>
    <mergeCell ref="G47:J47"/>
    <mergeCell ref="G48:J48"/>
    <mergeCell ref="G49:J49"/>
    <mergeCell ref="M35:M65"/>
    <mergeCell ref="N35:N65"/>
    <mergeCell ref="G36:J36"/>
    <mergeCell ref="G37:J37"/>
    <mergeCell ref="G38:J38"/>
    <mergeCell ref="G39:J39"/>
    <mergeCell ref="G40:J40"/>
    <mergeCell ref="G41:J41"/>
    <mergeCell ref="G42:J42"/>
    <mergeCell ref="G43:J43"/>
    <mergeCell ref="G50:J50"/>
    <mergeCell ref="G51:J51"/>
    <mergeCell ref="G52:J52"/>
    <mergeCell ref="G53:J53"/>
    <mergeCell ref="G54:J54"/>
    <mergeCell ref="G55:J55"/>
    <mergeCell ref="G56:J56"/>
    <mergeCell ref="G57:J57"/>
    <mergeCell ref="G62:J62"/>
    <mergeCell ref="G63:J63"/>
    <mergeCell ref="G58:J58"/>
    <mergeCell ref="G59:J59"/>
    <mergeCell ref="G60:J60"/>
    <mergeCell ref="G61:J61"/>
    <mergeCell ref="G64:J64"/>
    <mergeCell ref="G65:J65"/>
    <mergeCell ref="G66:J66"/>
    <mergeCell ref="K66:L67"/>
    <mergeCell ref="M66:M67"/>
    <mergeCell ref="N66:N67"/>
    <mergeCell ref="G67:J67"/>
    <mergeCell ref="G68:J68"/>
    <mergeCell ref="K68:L69"/>
    <mergeCell ref="M68:M69"/>
    <mergeCell ref="N68:N69"/>
    <mergeCell ref="G69:J69"/>
    <mergeCell ref="G70:J70"/>
    <mergeCell ref="K70:L98"/>
    <mergeCell ref="M70:M98"/>
    <mergeCell ref="N70:N98"/>
    <mergeCell ref="G71:J71"/>
    <mergeCell ref="G72:J72"/>
    <mergeCell ref="G73:J73"/>
    <mergeCell ref="G74:J74"/>
    <mergeCell ref="G75:J75"/>
    <mergeCell ref="G76:J76"/>
    <mergeCell ref="G77:J77"/>
    <mergeCell ref="G78:J78"/>
    <mergeCell ref="G79:J79"/>
    <mergeCell ref="G80:J80"/>
    <mergeCell ref="G81:J81"/>
    <mergeCell ref="G82:J82"/>
    <mergeCell ref="G83:J83"/>
    <mergeCell ref="G84:J84"/>
    <mergeCell ref="G85:J85"/>
    <mergeCell ref="G86:J86"/>
    <mergeCell ref="G87:J87"/>
    <mergeCell ref="G88:J88"/>
    <mergeCell ref="G89:J89"/>
    <mergeCell ref="G90:J90"/>
    <mergeCell ref="G91:J91"/>
    <mergeCell ref="G92:J92"/>
    <mergeCell ref="G97:J97"/>
    <mergeCell ref="G98:J98"/>
    <mergeCell ref="G93:J93"/>
    <mergeCell ref="G94:J94"/>
    <mergeCell ref="G95:J95"/>
    <mergeCell ref="G96:J9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C10">
      <selection activeCell="O3" sqref="O3:O28"/>
    </sheetView>
  </sheetViews>
  <sheetFormatPr defaultColWidth="9.140625" defaultRowHeight="12.75"/>
  <cols>
    <col min="1" max="1" width="5.28125" style="0" customWidth="1"/>
    <col min="2" max="2" width="31.57421875" style="0" customWidth="1"/>
    <col min="3" max="3" width="27.57421875" style="0" customWidth="1"/>
    <col min="4" max="4" width="11.28125" style="0" customWidth="1"/>
    <col min="5" max="5" width="13.421875" style="0" customWidth="1"/>
    <col min="7" max="7" width="13.7109375" style="0" customWidth="1"/>
    <col min="8" max="8" width="11.140625" style="0" customWidth="1"/>
    <col min="9" max="9" width="17.421875" style="0" customWidth="1"/>
    <col min="15" max="15" width="18.8515625" style="0" customWidth="1"/>
  </cols>
  <sheetData>
    <row r="1" spans="1:13" ht="15.75" customHeight="1">
      <c r="A1" s="87" t="s">
        <v>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5" ht="57" customHeight="1">
      <c r="A2" s="88" t="s">
        <v>1</v>
      </c>
      <c r="B2" s="88" t="s">
        <v>8</v>
      </c>
      <c r="C2" s="88" t="s">
        <v>9</v>
      </c>
      <c r="D2" s="88" t="s">
        <v>10</v>
      </c>
      <c r="E2" s="88" t="s">
        <v>16</v>
      </c>
      <c r="F2" s="88"/>
      <c r="G2" s="89" t="s">
        <v>17</v>
      </c>
      <c r="H2" s="90"/>
      <c r="I2" s="90"/>
      <c r="J2" s="91"/>
      <c r="K2" s="92" t="s">
        <v>27</v>
      </c>
      <c r="L2" s="91"/>
      <c r="M2" s="9" t="s">
        <v>28</v>
      </c>
      <c r="N2" s="2" t="s">
        <v>3</v>
      </c>
      <c r="O2" s="2" t="s">
        <v>29</v>
      </c>
    </row>
    <row r="3" spans="1:15" ht="24.75" customHeight="1">
      <c r="A3" s="88"/>
      <c r="B3" s="88"/>
      <c r="C3" s="88"/>
      <c r="D3" s="88"/>
      <c r="E3" s="3" t="s">
        <v>11</v>
      </c>
      <c r="F3" s="3" t="s">
        <v>12</v>
      </c>
      <c r="G3" s="93" t="s">
        <v>51</v>
      </c>
      <c r="H3" s="94"/>
      <c r="I3" s="94"/>
      <c r="J3" s="95"/>
      <c r="K3" s="96">
        <f>(G4+G5+G6)/3</f>
        <v>1</v>
      </c>
      <c r="L3" s="97"/>
      <c r="M3" s="109">
        <v>0.2</v>
      </c>
      <c r="N3" s="112">
        <f>IF(K3=1,1+IF(K3&gt;1,3,0))</f>
        <v>1</v>
      </c>
      <c r="O3" s="102">
        <f>((M3*N3)+(M13*N13)+(M19*N19)+(M21*N21)+(M23*N23))</f>
        <v>2.5999999999999996</v>
      </c>
    </row>
    <row r="4" spans="1:15" ht="27.75" customHeight="1">
      <c r="A4" s="1" t="s">
        <v>13</v>
      </c>
      <c r="B4" s="12" t="s">
        <v>44</v>
      </c>
      <c r="C4" s="12" t="s">
        <v>57</v>
      </c>
      <c r="D4" s="20" t="s">
        <v>14</v>
      </c>
      <c r="E4" s="25">
        <v>82</v>
      </c>
      <c r="F4" s="25">
        <v>82</v>
      </c>
      <c r="G4" s="84">
        <f>F4/E4</f>
        <v>1</v>
      </c>
      <c r="H4" s="85"/>
      <c r="I4" s="85"/>
      <c r="J4" s="86"/>
      <c r="K4" s="98"/>
      <c r="L4" s="99"/>
      <c r="M4" s="110"/>
      <c r="N4" s="113"/>
      <c r="O4" s="103"/>
    </row>
    <row r="5" spans="1:15" ht="30.75" customHeight="1">
      <c r="A5" s="1" t="s">
        <v>15</v>
      </c>
      <c r="B5" s="12" t="s">
        <v>45</v>
      </c>
      <c r="C5" s="12" t="s">
        <v>56</v>
      </c>
      <c r="D5" s="20" t="s">
        <v>48</v>
      </c>
      <c r="E5" s="27">
        <v>1949</v>
      </c>
      <c r="F5" s="27">
        <v>1949</v>
      </c>
      <c r="G5" s="84">
        <f>F5/E5</f>
        <v>1</v>
      </c>
      <c r="H5" s="85"/>
      <c r="I5" s="85"/>
      <c r="J5" s="86"/>
      <c r="K5" s="98"/>
      <c r="L5" s="99"/>
      <c r="M5" s="110"/>
      <c r="N5" s="113"/>
      <c r="O5" s="103"/>
    </row>
    <row r="6" spans="1:15" ht="25.5">
      <c r="A6" s="2" t="s">
        <v>18</v>
      </c>
      <c r="B6" s="1" t="s">
        <v>46</v>
      </c>
      <c r="C6" s="12" t="s">
        <v>58</v>
      </c>
      <c r="D6" s="21" t="s">
        <v>47</v>
      </c>
      <c r="E6" s="26">
        <v>7</v>
      </c>
      <c r="F6" s="26">
        <v>7</v>
      </c>
      <c r="G6" s="84">
        <f>F6/E6</f>
        <v>1</v>
      </c>
      <c r="H6" s="85"/>
      <c r="I6" s="85"/>
      <c r="J6" s="86"/>
      <c r="K6" s="98"/>
      <c r="L6" s="99"/>
      <c r="M6" s="110"/>
      <c r="N6" s="113"/>
      <c r="O6" s="103"/>
    </row>
    <row r="7" spans="1:15" ht="12.75" customHeight="1">
      <c r="A7" s="2" t="s">
        <v>19</v>
      </c>
      <c r="B7" s="1"/>
      <c r="C7" s="1"/>
      <c r="D7" s="21"/>
      <c r="E7" s="26"/>
      <c r="F7" s="26"/>
      <c r="G7" s="84"/>
      <c r="H7" s="85"/>
      <c r="I7" s="85"/>
      <c r="J7" s="86"/>
      <c r="K7" s="98"/>
      <c r="L7" s="99"/>
      <c r="M7" s="110"/>
      <c r="N7" s="113"/>
      <c r="O7" s="103"/>
    </row>
    <row r="8" spans="1:15" ht="12.75">
      <c r="A8" s="2" t="s">
        <v>20</v>
      </c>
      <c r="B8" s="1"/>
      <c r="C8" s="1"/>
      <c r="D8" s="21"/>
      <c r="E8" s="26"/>
      <c r="F8" s="26"/>
      <c r="G8" s="84"/>
      <c r="H8" s="85"/>
      <c r="I8" s="85"/>
      <c r="J8" s="86"/>
      <c r="K8" s="98"/>
      <c r="L8" s="99"/>
      <c r="M8" s="110"/>
      <c r="N8" s="113"/>
      <c r="O8" s="103"/>
    </row>
    <row r="9" spans="1:15" ht="12.75">
      <c r="A9" s="2" t="s">
        <v>21</v>
      </c>
      <c r="B9" s="1"/>
      <c r="C9" s="1"/>
      <c r="D9" s="21"/>
      <c r="E9" s="26"/>
      <c r="F9" s="26"/>
      <c r="G9" s="84"/>
      <c r="H9" s="85"/>
      <c r="I9" s="85"/>
      <c r="J9" s="86"/>
      <c r="K9" s="98"/>
      <c r="L9" s="99"/>
      <c r="M9" s="110"/>
      <c r="N9" s="113"/>
      <c r="O9" s="103"/>
    </row>
    <row r="10" spans="1:15" ht="12.75">
      <c r="A10" s="2" t="s">
        <v>22</v>
      </c>
      <c r="B10" s="1"/>
      <c r="C10" s="1"/>
      <c r="D10" s="21"/>
      <c r="E10" s="26"/>
      <c r="F10" s="26"/>
      <c r="G10" s="84"/>
      <c r="H10" s="85"/>
      <c r="I10" s="85"/>
      <c r="J10" s="86"/>
      <c r="K10" s="98"/>
      <c r="L10" s="99"/>
      <c r="M10" s="110"/>
      <c r="N10" s="113"/>
      <c r="O10" s="103"/>
    </row>
    <row r="11" spans="1:15" ht="12.75">
      <c r="A11" s="2" t="s">
        <v>23</v>
      </c>
      <c r="B11" s="1"/>
      <c r="C11" s="1"/>
      <c r="D11" s="21"/>
      <c r="E11" s="26"/>
      <c r="F11" s="26"/>
      <c r="G11" s="84"/>
      <c r="H11" s="85"/>
      <c r="I11" s="85"/>
      <c r="J11" s="86"/>
      <c r="K11" s="98"/>
      <c r="L11" s="99"/>
      <c r="M11" s="110"/>
      <c r="N11" s="113"/>
      <c r="O11" s="103"/>
    </row>
    <row r="12" spans="1:15" ht="12.75">
      <c r="A12" s="2" t="s">
        <v>24</v>
      </c>
      <c r="B12" s="1"/>
      <c r="C12" s="1"/>
      <c r="D12" s="21"/>
      <c r="E12" s="26"/>
      <c r="F12" s="26"/>
      <c r="G12" s="115"/>
      <c r="H12" s="116"/>
      <c r="I12" s="116"/>
      <c r="J12" s="117"/>
      <c r="K12" s="100"/>
      <c r="L12" s="101"/>
      <c r="M12" s="111"/>
      <c r="N12" s="114"/>
      <c r="O12" s="103"/>
    </row>
    <row r="13" spans="1:15" ht="27" customHeight="1">
      <c r="A13" s="1"/>
      <c r="B13" s="1"/>
      <c r="C13" s="1"/>
      <c r="D13" s="1"/>
      <c r="E13" s="5" t="s">
        <v>11</v>
      </c>
      <c r="F13" s="5" t="s">
        <v>12</v>
      </c>
      <c r="G13" s="93" t="s">
        <v>52</v>
      </c>
      <c r="H13" s="119"/>
      <c r="I13" s="119"/>
      <c r="J13" s="120"/>
      <c r="K13" s="118">
        <f>(G14)/1</f>
        <v>0.9948630516609376</v>
      </c>
      <c r="L13" s="118"/>
      <c r="M13" s="105">
        <v>0.2</v>
      </c>
      <c r="N13" s="108">
        <f>IF(K13&lt;1,3,IF(К13=1,1,IF(К13&gt;1,0)))</f>
        <v>3</v>
      </c>
      <c r="O13" s="103"/>
    </row>
    <row r="14" spans="1:15" ht="38.25">
      <c r="A14" s="1"/>
      <c r="B14" s="1"/>
      <c r="C14" s="12" t="s">
        <v>59</v>
      </c>
      <c r="D14" s="1" t="s">
        <v>49</v>
      </c>
      <c r="E14" s="4">
        <v>18493.47</v>
      </c>
      <c r="F14" s="4">
        <v>18398.47</v>
      </c>
      <c r="G14" s="118">
        <f>F14/E14</f>
        <v>0.9948630516609376</v>
      </c>
      <c r="H14" s="118"/>
      <c r="I14" s="118"/>
      <c r="J14" s="118"/>
      <c r="K14" s="118"/>
      <c r="L14" s="118"/>
      <c r="M14" s="106"/>
      <c r="N14" s="108"/>
      <c r="O14" s="103"/>
    </row>
    <row r="15" spans="1:15" ht="12.75">
      <c r="A15" s="1"/>
      <c r="B15" s="1"/>
      <c r="C15" s="1">
        <v>1</v>
      </c>
      <c r="D15" s="1"/>
      <c r="E15" s="4">
        <v>16903.5</v>
      </c>
      <c r="F15" s="4">
        <v>16903.5</v>
      </c>
      <c r="G15" s="118">
        <f>F15/E15</f>
        <v>1</v>
      </c>
      <c r="H15" s="118"/>
      <c r="I15" s="118"/>
      <c r="J15" s="118"/>
      <c r="K15" s="118"/>
      <c r="L15" s="118"/>
      <c r="M15" s="106"/>
      <c r="N15" s="108"/>
      <c r="O15" s="103"/>
    </row>
    <row r="16" spans="1:15" ht="12.75">
      <c r="A16" s="1"/>
      <c r="B16" s="1"/>
      <c r="C16" s="1">
        <v>2</v>
      </c>
      <c r="D16" s="1"/>
      <c r="E16" s="4">
        <v>1394.97</v>
      </c>
      <c r="F16" s="4">
        <v>1394.97</v>
      </c>
      <c r="G16" s="118">
        <f>F16/E16</f>
        <v>1</v>
      </c>
      <c r="H16" s="118"/>
      <c r="I16" s="118"/>
      <c r="J16" s="118"/>
      <c r="K16" s="118"/>
      <c r="L16" s="118"/>
      <c r="M16" s="106"/>
      <c r="N16" s="108"/>
      <c r="O16" s="103"/>
    </row>
    <row r="17" spans="1:15" ht="12.75">
      <c r="A17" s="1"/>
      <c r="B17" s="1"/>
      <c r="C17" s="1">
        <v>3</v>
      </c>
      <c r="D17" s="1"/>
      <c r="E17" s="4">
        <v>195</v>
      </c>
      <c r="F17" s="4">
        <v>100</v>
      </c>
      <c r="G17" s="118">
        <f>F17/E17</f>
        <v>0.5128205128205128</v>
      </c>
      <c r="H17" s="118"/>
      <c r="I17" s="118"/>
      <c r="J17" s="118"/>
      <c r="K17" s="118"/>
      <c r="L17" s="118"/>
      <c r="M17" s="106"/>
      <c r="N17" s="108"/>
      <c r="O17" s="103"/>
    </row>
    <row r="18" spans="1:15" ht="12.75">
      <c r="A18" s="1"/>
      <c r="B18" s="1"/>
      <c r="C18" s="1"/>
      <c r="D18" s="1"/>
      <c r="E18" s="4"/>
      <c r="F18" s="4"/>
      <c r="G18" s="118"/>
      <c r="H18" s="118"/>
      <c r="I18" s="118"/>
      <c r="J18" s="118"/>
      <c r="K18" s="118"/>
      <c r="L18" s="118"/>
      <c r="M18" s="107"/>
      <c r="N18" s="108"/>
      <c r="O18" s="103"/>
    </row>
    <row r="19" spans="1:15" ht="27.75" customHeight="1">
      <c r="A19" s="1"/>
      <c r="B19" s="1"/>
      <c r="C19" s="1"/>
      <c r="D19" s="1"/>
      <c r="E19" s="6" t="s">
        <v>25</v>
      </c>
      <c r="F19" s="6" t="s">
        <v>26</v>
      </c>
      <c r="G19" s="121" t="s">
        <v>53</v>
      </c>
      <c r="H19" s="104"/>
      <c r="I19" s="104"/>
      <c r="J19" s="104"/>
      <c r="K19" s="122">
        <f>G20/1</f>
        <v>450.7864327625434</v>
      </c>
      <c r="L19" s="123"/>
      <c r="M19" s="104">
        <v>0.15</v>
      </c>
      <c r="N19" s="104">
        <f>IF(K19&gt;30,3,IF(K19&gt;10,1,0))</f>
        <v>3</v>
      </c>
      <c r="O19" s="103"/>
    </row>
    <row r="20" spans="1:15" ht="25.5">
      <c r="A20" s="1"/>
      <c r="B20" s="1"/>
      <c r="C20" s="12" t="s">
        <v>50</v>
      </c>
      <c r="D20" s="1"/>
      <c r="E20" s="7">
        <v>15058.07</v>
      </c>
      <c r="F20" s="7">
        <v>3340.4</v>
      </c>
      <c r="G20" s="126">
        <f>SUM(E20/F20*100)</f>
        <v>450.7864327625434</v>
      </c>
      <c r="H20" s="127"/>
      <c r="I20" s="127"/>
      <c r="J20" s="128"/>
      <c r="K20" s="124"/>
      <c r="L20" s="125"/>
      <c r="M20" s="104"/>
      <c r="N20" s="104"/>
      <c r="O20" s="103"/>
    </row>
    <row r="21" spans="1:15" ht="12.75">
      <c r="A21" s="1"/>
      <c r="B21" s="1"/>
      <c r="C21" s="1"/>
      <c r="D21" s="1"/>
      <c r="E21" s="8"/>
      <c r="F21" s="8"/>
      <c r="G21" s="129" t="s">
        <v>54</v>
      </c>
      <c r="H21" s="130"/>
      <c r="I21" s="130"/>
      <c r="J21" s="130"/>
      <c r="K21" s="131">
        <v>1</v>
      </c>
      <c r="L21" s="132"/>
      <c r="M21" s="135">
        <v>0.1</v>
      </c>
      <c r="N21" s="135">
        <f>IF(K21=1,3)</f>
        <v>3</v>
      </c>
      <c r="O21" s="103"/>
    </row>
    <row r="22" spans="1:15" ht="12.75">
      <c r="A22" s="1"/>
      <c r="B22" s="1"/>
      <c r="C22" s="1"/>
      <c r="D22" s="1"/>
      <c r="E22" s="8">
        <v>1</v>
      </c>
      <c r="F22" s="8">
        <v>1</v>
      </c>
      <c r="G22" s="136">
        <v>1</v>
      </c>
      <c r="H22" s="137"/>
      <c r="I22" s="137"/>
      <c r="J22" s="138"/>
      <c r="K22" s="133"/>
      <c r="L22" s="134"/>
      <c r="M22" s="135"/>
      <c r="N22" s="135"/>
      <c r="O22" s="103"/>
    </row>
    <row r="23" spans="1:15" ht="12.75">
      <c r="A23" s="1"/>
      <c r="B23" s="1"/>
      <c r="C23" s="1"/>
      <c r="D23" s="1"/>
      <c r="E23" s="10"/>
      <c r="F23" s="10"/>
      <c r="G23" s="139" t="s">
        <v>55</v>
      </c>
      <c r="H23" s="140"/>
      <c r="I23" s="140"/>
      <c r="J23" s="140"/>
      <c r="K23" s="141">
        <f>G24</f>
        <v>0.8376068376068376</v>
      </c>
      <c r="L23" s="142"/>
      <c r="M23" s="145">
        <v>0.35</v>
      </c>
      <c r="N23" s="147">
        <f>IF(K23&lt;1,3,IF(К23=1,1,IF(К23&gt;1,0)))</f>
        <v>3</v>
      </c>
      <c r="O23" s="103"/>
    </row>
    <row r="24" spans="1:15" ht="12.75">
      <c r="A24" s="1"/>
      <c r="B24" s="1"/>
      <c r="C24" s="1" t="s">
        <v>60</v>
      </c>
      <c r="D24" s="1"/>
      <c r="E24" s="13"/>
      <c r="F24" s="13"/>
      <c r="G24" s="149">
        <f>AVERAGE(G25:J27)</f>
        <v>0.8376068376068376</v>
      </c>
      <c r="H24" s="150"/>
      <c r="I24" s="150"/>
      <c r="J24" s="151"/>
      <c r="K24" s="143"/>
      <c r="L24" s="144"/>
      <c r="M24" s="146"/>
      <c r="N24" s="148"/>
      <c r="O24" s="103"/>
    </row>
    <row r="25" spans="1:15" ht="12.75">
      <c r="A25" s="1"/>
      <c r="B25" s="1"/>
      <c r="C25" s="1">
        <v>1</v>
      </c>
      <c r="D25" s="1"/>
      <c r="E25" s="13"/>
      <c r="F25" s="13"/>
      <c r="G25" s="149">
        <f>SUM(G15/G4)</f>
        <v>1</v>
      </c>
      <c r="H25" s="150"/>
      <c r="I25" s="150"/>
      <c r="J25" s="151"/>
      <c r="K25" s="143"/>
      <c r="L25" s="144"/>
      <c r="M25" s="146"/>
      <c r="N25" s="148"/>
      <c r="O25" s="103"/>
    </row>
    <row r="26" spans="1:15" ht="12.75">
      <c r="A26" s="1"/>
      <c r="B26" s="1"/>
      <c r="C26" s="1">
        <v>2</v>
      </c>
      <c r="D26" s="1"/>
      <c r="E26" s="13"/>
      <c r="F26" s="13"/>
      <c r="G26" s="149">
        <f>SUM(G16/G5)</f>
        <v>1</v>
      </c>
      <c r="H26" s="150"/>
      <c r="I26" s="150"/>
      <c r="J26" s="151"/>
      <c r="K26" s="143"/>
      <c r="L26" s="144"/>
      <c r="M26" s="146"/>
      <c r="N26" s="148"/>
      <c r="O26" s="103"/>
    </row>
    <row r="27" spans="1:15" ht="12.75">
      <c r="A27" s="1"/>
      <c r="B27" s="1"/>
      <c r="C27" s="1">
        <v>3</v>
      </c>
      <c r="D27" s="1"/>
      <c r="E27" s="13"/>
      <c r="F27" s="13"/>
      <c r="G27" s="149">
        <f>SUM(G17/G6)</f>
        <v>0.5128205128205128</v>
      </c>
      <c r="H27" s="150"/>
      <c r="I27" s="150"/>
      <c r="J27" s="151"/>
      <c r="K27" s="143"/>
      <c r="L27" s="144"/>
      <c r="M27" s="146"/>
      <c r="N27" s="148"/>
      <c r="O27" s="103"/>
    </row>
    <row r="28" spans="1:15" ht="12.75">
      <c r="A28" s="1"/>
      <c r="B28" s="1"/>
      <c r="C28" s="1"/>
      <c r="D28" s="1"/>
      <c r="E28" s="10"/>
      <c r="F28" s="10"/>
      <c r="G28" s="149"/>
      <c r="H28" s="150"/>
      <c r="I28" s="150"/>
      <c r="J28" s="151"/>
      <c r="K28" s="154"/>
      <c r="L28" s="155"/>
      <c r="M28" s="156"/>
      <c r="N28" s="153"/>
      <c r="O28" s="152"/>
    </row>
  </sheetData>
  <sheetProtection/>
  <mergeCells count="50">
    <mergeCell ref="M21:M22"/>
    <mergeCell ref="N21:N22"/>
    <mergeCell ref="G22:J22"/>
    <mergeCell ref="G23:J23"/>
    <mergeCell ref="K23:L28"/>
    <mergeCell ref="M23:M28"/>
    <mergeCell ref="G27:J27"/>
    <mergeCell ref="G28:J28"/>
    <mergeCell ref="G21:J21"/>
    <mergeCell ref="K21:L22"/>
    <mergeCell ref="G18:J18"/>
    <mergeCell ref="N23:N28"/>
    <mergeCell ref="G24:J24"/>
    <mergeCell ref="G25:J25"/>
    <mergeCell ref="G26:J26"/>
    <mergeCell ref="G19:J19"/>
    <mergeCell ref="K19:L20"/>
    <mergeCell ref="M19:M20"/>
    <mergeCell ref="N19:N20"/>
    <mergeCell ref="G20:J20"/>
    <mergeCell ref="G13:J13"/>
    <mergeCell ref="K13:L18"/>
    <mergeCell ref="M3:M12"/>
    <mergeCell ref="N3:N12"/>
    <mergeCell ref="M13:M18"/>
    <mergeCell ref="N13:N18"/>
    <mergeCell ref="G14:J14"/>
    <mergeCell ref="G15:J15"/>
    <mergeCell ref="G16:J16"/>
    <mergeCell ref="G17:J17"/>
    <mergeCell ref="O3:O28"/>
    <mergeCell ref="G4:J4"/>
    <mergeCell ref="G5:J5"/>
    <mergeCell ref="G6:J6"/>
    <mergeCell ref="G7:J7"/>
    <mergeCell ref="G8:J8"/>
    <mergeCell ref="G9:J9"/>
    <mergeCell ref="G10:J10"/>
    <mergeCell ref="G11:J11"/>
    <mergeCell ref="G12:J12"/>
    <mergeCell ref="A1:M1"/>
    <mergeCell ref="A2:A3"/>
    <mergeCell ref="B2:B3"/>
    <mergeCell ref="C2:C3"/>
    <mergeCell ref="D2:D3"/>
    <mergeCell ref="E2:F2"/>
    <mergeCell ref="G2:J2"/>
    <mergeCell ref="K2:L2"/>
    <mergeCell ref="G3:J3"/>
    <mergeCell ref="K3:L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C12">
      <selection activeCell="O3" sqref="O3:O30"/>
    </sheetView>
  </sheetViews>
  <sheetFormatPr defaultColWidth="9.140625" defaultRowHeight="12.75"/>
  <cols>
    <col min="1" max="1" width="5.28125" style="0" customWidth="1"/>
    <col min="2" max="2" width="31.57421875" style="0" customWidth="1"/>
    <col min="3" max="3" width="27.57421875" style="0" customWidth="1"/>
    <col min="4" max="4" width="11.28125" style="0" customWidth="1"/>
    <col min="5" max="5" width="13.421875" style="0" customWidth="1"/>
    <col min="7" max="7" width="13.7109375" style="0" customWidth="1"/>
    <col min="8" max="8" width="11.140625" style="0" customWidth="1"/>
    <col min="9" max="9" width="17.421875" style="0" customWidth="1"/>
    <col min="15" max="15" width="18.8515625" style="0" customWidth="1"/>
  </cols>
  <sheetData>
    <row r="1" spans="1:13" ht="15.75" customHeight="1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5" ht="57" customHeight="1">
      <c r="A2" s="88" t="s">
        <v>1</v>
      </c>
      <c r="B2" s="88" t="s">
        <v>8</v>
      </c>
      <c r="C2" s="88" t="s">
        <v>9</v>
      </c>
      <c r="D2" s="88" t="s">
        <v>10</v>
      </c>
      <c r="E2" s="88" t="s">
        <v>16</v>
      </c>
      <c r="F2" s="88"/>
      <c r="G2" s="89" t="s">
        <v>17</v>
      </c>
      <c r="H2" s="90"/>
      <c r="I2" s="90"/>
      <c r="J2" s="91"/>
      <c r="K2" s="92" t="s">
        <v>27</v>
      </c>
      <c r="L2" s="91"/>
      <c r="M2" s="9" t="s">
        <v>28</v>
      </c>
      <c r="N2" s="2" t="s">
        <v>3</v>
      </c>
      <c r="O2" s="2" t="s">
        <v>29</v>
      </c>
    </row>
    <row r="3" spans="1:15" ht="24.75" customHeight="1">
      <c r="A3" s="88"/>
      <c r="B3" s="88"/>
      <c r="C3" s="88"/>
      <c r="D3" s="88"/>
      <c r="E3" s="3" t="s">
        <v>11</v>
      </c>
      <c r="F3" s="3" t="s">
        <v>12</v>
      </c>
      <c r="G3" s="93" t="s">
        <v>51</v>
      </c>
      <c r="H3" s="94"/>
      <c r="I3" s="94"/>
      <c r="J3" s="95"/>
      <c r="K3" s="96">
        <f>AVERAGE(G4:J8)</f>
        <v>1</v>
      </c>
      <c r="L3" s="97"/>
      <c r="M3" s="109">
        <v>0.2</v>
      </c>
      <c r="N3" s="112">
        <f>IF(K3=1,1+IF(K3&gt;1,3,0))</f>
        <v>1</v>
      </c>
      <c r="O3" s="102">
        <f>((M3*N3)+(M13*N13)+(M20*N20)+(M22*N22)+(M24*N24))</f>
        <v>2.5999999999999996</v>
      </c>
    </row>
    <row r="4" spans="1:15" ht="27.75" customHeight="1">
      <c r="A4" s="1" t="s">
        <v>13</v>
      </c>
      <c r="B4" s="15" t="s">
        <v>71</v>
      </c>
      <c r="C4" s="12" t="s">
        <v>65</v>
      </c>
      <c r="D4" s="20" t="s">
        <v>14</v>
      </c>
      <c r="E4" s="25">
        <v>1</v>
      </c>
      <c r="F4" s="25">
        <v>1</v>
      </c>
      <c r="G4" s="84">
        <f>F4/E4</f>
        <v>1</v>
      </c>
      <c r="H4" s="85"/>
      <c r="I4" s="85"/>
      <c r="J4" s="86"/>
      <c r="K4" s="98"/>
      <c r="L4" s="99"/>
      <c r="M4" s="110"/>
      <c r="N4" s="113"/>
      <c r="O4" s="103"/>
    </row>
    <row r="5" spans="1:15" ht="42.75" customHeight="1">
      <c r="A5" s="1" t="s">
        <v>15</v>
      </c>
      <c r="B5" s="15" t="s">
        <v>72</v>
      </c>
      <c r="C5" s="12" t="s">
        <v>65</v>
      </c>
      <c r="D5" s="20" t="s">
        <v>62</v>
      </c>
      <c r="E5" s="25">
        <v>1</v>
      </c>
      <c r="F5" s="25">
        <v>1</v>
      </c>
      <c r="G5" s="84">
        <f>F5/E5</f>
        <v>1</v>
      </c>
      <c r="H5" s="85"/>
      <c r="I5" s="85"/>
      <c r="J5" s="86"/>
      <c r="K5" s="98"/>
      <c r="L5" s="99"/>
      <c r="M5" s="110"/>
      <c r="N5" s="113"/>
      <c r="O5" s="103"/>
    </row>
    <row r="6" spans="1:15" ht="40.5" customHeight="1">
      <c r="A6" s="2" t="s">
        <v>18</v>
      </c>
      <c r="B6" s="19" t="s">
        <v>68</v>
      </c>
      <c r="C6" s="12" t="s">
        <v>70</v>
      </c>
      <c r="D6" s="21" t="s">
        <v>62</v>
      </c>
      <c r="E6" s="26">
        <v>1</v>
      </c>
      <c r="F6" s="26">
        <v>1</v>
      </c>
      <c r="G6" s="84">
        <f>F6/E6</f>
        <v>1</v>
      </c>
      <c r="H6" s="85"/>
      <c r="I6" s="85"/>
      <c r="J6" s="86"/>
      <c r="K6" s="98"/>
      <c r="L6" s="99"/>
      <c r="M6" s="110"/>
      <c r="N6" s="113"/>
      <c r="O6" s="103"/>
    </row>
    <row r="7" spans="1:15" ht="38.25" customHeight="1">
      <c r="A7" s="2" t="s">
        <v>19</v>
      </c>
      <c r="B7" s="15" t="s">
        <v>69</v>
      </c>
      <c r="C7" s="1" t="s">
        <v>66</v>
      </c>
      <c r="D7" s="21" t="s">
        <v>62</v>
      </c>
      <c r="E7" s="26">
        <v>1</v>
      </c>
      <c r="F7" s="26">
        <v>1</v>
      </c>
      <c r="G7" s="84">
        <f>F7/E7</f>
        <v>1</v>
      </c>
      <c r="H7" s="85"/>
      <c r="I7" s="85"/>
      <c r="J7" s="86"/>
      <c r="K7" s="98"/>
      <c r="L7" s="99"/>
      <c r="M7" s="110"/>
      <c r="N7" s="113"/>
      <c r="O7" s="103"/>
    </row>
    <row r="8" spans="1:15" ht="12.75">
      <c r="A8" s="2" t="s">
        <v>20</v>
      </c>
      <c r="B8" s="16" t="s">
        <v>67</v>
      </c>
      <c r="C8" s="1" t="s">
        <v>66</v>
      </c>
      <c r="D8" s="21" t="s">
        <v>62</v>
      </c>
      <c r="E8" s="26">
        <v>1</v>
      </c>
      <c r="F8" s="26">
        <v>1</v>
      </c>
      <c r="G8" s="84">
        <f>F8/E8</f>
        <v>1</v>
      </c>
      <c r="H8" s="85"/>
      <c r="I8" s="85"/>
      <c r="J8" s="86"/>
      <c r="K8" s="98"/>
      <c r="L8" s="99"/>
      <c r="M8" s="110"/>
      <c r="N8" s="113"/>
      <c r="O8" s="103"/>
    </row>
    <row r="9" spans="1:15" ht="12.75">
      <c r="A9" s="2" t="s">
        <v>21</v>
      </c>
      <c r="B9" s="17"/>
      <c r="C9" s="1"/>
      <c r="D9" s="1"/>
      <c r="E9" s="4"/>
      <c r="F9" s="4"/>
      <c r="G9" s="115"/>
      <c r="H9" s="116"/>
      <c r="I9" s="116"/>
      <c r="J9" s="117"/>
      <c r="K9" s="98"/>
      <c r="L9" s="99"/>
      <c r="M9" s="110"/>
      <c r="N9" s="113"/>
      <c r="O9" s="103"/>
    </row>
    <row r="10" spans="1:15" ht="12.75">
      <c r="A10" s="2" t="s">
        <v>22</v>
      </c>
      <c r="B10" s="18"/>
      <c r="C10" s="1"/>
      <c r="D10" s="1"/>
      <c r="E10" s="4"/>
      <c r="F10" s="4"/>
      <c r="G10" s="115"/>
      <c r="H10" s="116"/>
      <c r="I10" s="116"/>
      <c r="J10" s="117"/>
      <c r="K10" s="98"/>
      <c r="L10" s="99"/>
      <c r="M10" s="110"/>
      <c r="N10" s="113"/>
      <c r="O10" s="103"/>
    </row>
    <row r="11" spans="1:15" ht="12.75">
      <c r="A11" s="2" t="s">
        <v>23</v>
      </c>
      <c r="B11" s="18"/>
      <c r="C11" s="1"/>
      <c r="D11" s="1"/>
      <c r="E11" s="4"/>
      <c r="F11" s="4"/>
      <c r="G11" s="115"/>
      <c r="H11" s="116"/>
      <c r="I11" s="116"/>
      <c r="J11" s="117"/>
      <c r="K11" s="98"/>
      <c r="L11" s="99"/>
      <c r="M11" s="110"/>
      <c r="N11" s="113"/>
      <c r="O11" s="103"/>
    </row>
    <row r="12" spans="1:15" ht="12.75">
      <c r="A12" s="2" t="s">
        <v>24</v>
      </c>
      <c r="B12" s="1"/>
      <c r="C12" s="1"/>
      <c r="D12" s="1"/>
      <c r="E12" s="4"/>
      <c r="F12" s="4"/>
      <c r="G12" s="115"/>
      <c r="H12" s="116"/>
      <c r="I12" s="116"/>
      <c r="J12" s="117"/>
      <c r="K12" s="100"/>
      <c r="L12" s="101"/>
      <c r="M12" s="111"/>
      <c r="N12" s="114"/>
      <c r="O12" s="103"/>
    </row>
    <row r="13" spans="1:15" ht="27" customHeight="1">
      <c r="A13" s="1"/>
      <c r="B13" s="1"/>
      <c r="C13" s="1"/>
      <c r="D13" s="1"/>
      <c r="E13" s="5" t="s">
        <v>11</v>
      </c>
      <c r="F13" s="5" t="s">
        <v>12</v>
      </c>
      <c r="G13" s="93" t="s">
        <v>52</v>
      </c>
      <c r="H13" s="119"/>
      <c r="I13" s="119"/>
      <c r="J13" s="120"/>
      <c r="K13" s="118">
        <f>(G14)/1</f>
        <v>0.8787230788482127</v>
      </c>
      <c r="L13" s="118"/>
      <c r="M13" s="105">
        <v>0.2</v>
      </c>
      <c r="N13" s="108">
        <f>IF(K13&lt;1,3,IF(К13=1,1,IF(К13&gt;1,0)))</f>
        <v>3</v>
      </c>
      <c r="O13" s="103"/>
    </row>
    <row r="14" spans="1:15" ht="38.25">
      <c r="A14" s="1"/>
      <c r="B14" s="1"/>
      <c r="C14" s="12" t="s">
        <v>59</v>
      </c>
      <c r="D14" s="1" t="s">
        <v>49</v>
      </c>
      <c r="E14" s="4">
        <f>SUM(E15:E19)</f>
        <v>35961.5</v>
      </c>
      <c r="F14" s="4">
        <f>SUM(F15:F19)</f>
        <v>31600.2</v>
      </c>
      <c r="G14" s="118">
        <f aca="true" t="shared" si="0" ref="G14:G19">F14/E14</f>
        <v>0.8787230788482127</v>
      </c>
      <c r="H14" s="118"/>
      <c r="I14" s="118"/>
      <c r="J14" s="118"/>
      <c r="K14" s="118"/>
      <c r="L14" s="118"/>
      <c r="M14" s="106"/>
      <c r="N14" s="108"/>
      <c r="O14" s="103"/>
    </row>
    <row r="15" spans="1:15" ht="12.75">
      <c r="A15" s="1"/>
      <c r="B15" s="1"/>
      <c r="C15" s="1">
        <v>1</v>
      </c>
      <c r="D15" s="1"/>
      <c r="E15" s="4">
        <v>15563.8</v>
      </c>
      <c r="F15" s="4">
        <v>15563.8</v>
      </c>
      <c r="G15" s="118">
        <f t="shared" si="0"/>
        <v>1</v>
      </c>
      <c r="H15" s="118"/>
      <c r="I15" s="118"/>
      <c r="J15" s="118"/>
      <c r="K15" s="118"/>
      <c r="L15" s="118"/>
      <c r="M15" s="106"/>
      <c r="N15" s="108"/>
      <c r="O15" s="103"/>
    </row>
    <row r="16" spans="1:15" ht="12.75">
      <c r="A16" s="1"/>
      <c r="B16" s="1"/>
      <c r="C16" s="1">
        <v>2</v>
      </c>
      <c r="D16" s="1"/>
      <c r="E16" s="4">
        <v>19202.7</v>
      </c>
      <c r="F16" s="4">
        <v>15024</v>
      </c>
      <c r="G16" s="118">
        <f t="shared" si="0"/>
        <v>0.7823899764095674</v>
      </c>
      <c r="H16" s="118"/>
      <c r="I16" s="118"/>
      <c r="J16" s="118"/>
      <c r="K16" s="118"/>
      <c r="L16" s="118"/>
      <c r="M16" s="106"/>
      <c r="N16" s="108"/>
      <c r="O16" s="103"/>
    </row>
    <row r="17" spans="1:15" ht="12.75">
      <c r="A17" s="1"/>
      <c r="B17" s="1"/>
      <c r="C17" s="1">
        <v>3</v>
      </c>
      <c r="D17" s="1"/>
      <c r="E17" s="4">
        <v>413.2</v>
      </c>
      <c r="F17" s="4">
        <v>413.2</v>
      </c>
      <c r="G17" s="118">
        <f t="shared" si="0"/>
        <v>1</v>
      </c>
      <c r="H17" s="118"/>
      <c r="I17" s="118"/>
      <c r="J17" s="118"/>
      <c r="K17" s="118"/>
      <c r="L17" s="118"/>
      <c r="M17" s="106"/>
      <c r="N17" s="108"/>
      <c r="O17" s="103"/>
    </row>
    <row r="18" spans="1:15" ht="12.75">
      <c r="A18" s="1"/>
      <c r="B18" s="1"/>
      <c r="C18" s="1">
        <v>4</v>
      </c>
      <c r="D18" s="1"/>
      <c r="E18" s="4">
        <v>420</v>
      </c>
      <c r="F18" s="4">
        <v>420</v>
      </c>
      <c r="G18" s="118">
        <f t="shared" si="0"/>
        <v>1</v>
      </c>
      <c r="H18" s="118"/>
      <c r="I18" s="118"/>
      <c r="J18" s="118"/>
      <c r="K18" s="118"/>
      <c r="L18" s="118"/>
      <c r="M18" s="106"/>
      <c r="N18" s="108"/>
      <c r="O18" s="103"/>
    </row>
    <row r="19" spans="1:15" ht="12.75">
      <c r="A19" s="1"/>
      <c r="B19" s="1"/>
      <c r="C19" s="1">
        <v>5</v>
      </c>
      <c r="D19" s="1"/>
      <c r="E19" s="4">
        <v>361.8</v>
      </c>
      <c r="F19" s="4">
        <v>179.2</v>
      </c>
      <c r="G19" s="118">
        <f t="shared" si="0"/>
        <v>0.49530127142067437</v>
      </c>
      <c r="H19" s="118"/>
      <c r="I19" s="118"/>
      <c r="J19" s="118"/>
      <c r="K19" s="118"/>
      <c r="L19" s="118"/>
      <c r="M19" s="107"/>
      <c r="N19" s="108"/>
      <c r="O19" s="103"/>
    </row>
    <row r="20" spans="1:15" ht="27.75" customHeight="1">
      <c r="A20" s="1"/>
      <c r="B20" s="1"/>
      <c r="C20" s="1"/>
      <c r="D20" s="1"/>
      <c r="E20" s="6" t="s">
        <v>25</v>
      </c>
      <c r="F20" s="6" t="s">
        <v>26</v>
      </c>
      <c r="G20" s="121" t="s">
        <v>53</v>
      </c>
      <c r="H20" s="104"/>
      <c r="I20" s="104"/>
      <c r="J20" s="104"/>
      <c r="K20" s="122">
        <f>G21/1</f>
        <v>647.6152171855778</v>
      </c>
      <c r="L20" s="123"/>
      <c r="M20" s="104">
        <v>0.15</v>
      </c>
      <c r="N20" s="104">
        <f>IF(K20&gt;30,3,IF(K20&gt;10,1,0))</f>
        <v>3</v>
      </c>
      <c r="O20" s="103"/>
    </row>
    <row r="21" spans="1:15" ht="25.5">
      <c r="A21" s="1"/>
      <c r="B21" s="1"/>
      <c r="C21" s="12" t="s">
        <v>50</v>
      </c>
      <c r="D21" s="1"/>
      <c r="E21" s="7">
        <v>27373.4</v>
      </c>
      <c r="F21" s="7">
        <v>4226.8</v>
      </c>
      <c r="G21" s="126">
        <f>SUM(E21/F21*100)</f>
        <v>647.6152171855778</v>
      </c>
      <c r="H21" s="127"/>
      <c r="I21" s="127"/>
      <c r="J21" s="128"/>
      <c r="K21" s="124"/>
      <c r="L21" s="125"/>
      <c r="M21" s="104"/>
      <c r="N21" s="104"/>
      <c r="O21" s="103"/>
    </row>
    <row r="22" spans="1:15" ht="12.75">
      <c r="A22" s="1"/>
      <c r="B22" s="1"/>
      <c r="C22" s="1"/>
      <c r="D22" s="1"/>
      <c r="E22" s="8"/>
      <c r="F22" s="8"/>
      <c r="G22" s="129" t="s">
        <v>54</v>
      </c>
      <c r="H22" s="130"/>
      <c r="I22" s="130"/>
      <c r="J22" s="130"/>
      <c r="K22" s="131">
        <v>1</v>
      </c>
      <c r="L22" s="132"/>
      <c r="M22" s="135">
        <v>0.1</v>
      </c>
      <c r="N22" s="135">
        <f>IF(K22=1,3)</f>
        <v>3</v>
      </c>
      <c r="O22" s="103"/>
    </row>
    <row r="23" spans="1:15" ht="12.75">
      <c r="A23" s="1"/>
      <c r="B23" s="1"/>
      <c r="C23" s="1"/>
      <c r="D23" s="1"/>
      <c r="E23" s="8">
        <v>1</v>
      </c>
      <c r="F23" s="8">
        <v>1</v>
      </c>
      <c r="G23" s="136">
        <v>1</v>
      </c>
      <c r="H23" s="137"/>
      <c r="I23" s="137"/>
      <c r="J23" s="138"/>
      <c r="K23" s="133"/>
      <c r="L23" s="134"/>
      <c r="M23" s="135"/>
      <c r="N23" s="135"/>
      <c r="O23" s="103"/>
    </row>
    <row r="24" spans="1:15" ht="12.75">
      <c r="A24" s="1"/>
      <c r="B24" s="1"/>
      <c r="C24" s="1"/>
      <c r="D24" s="1"/>
      <c r="E24" s="10"/>
      <c r="F24" s="10"/>
      <c r="G24" s="139" t="s">
        <v>55</v>
      </c>
      <c r="H24" s="140"/>
      <c r="I24" s="140"/>
      <c r="J24" s="140"/>
      <c r="K24" s="141">
        <f>G25</f>
        <v>0.8555382495660485</v>
      </c>
      <c r="L24" s="142"/>
      <c r="M24" s="145">
        <v>0.35</v>
      </c>
      <c r="N24" s="147">
        <f>IF(K24&lt;1,3,IF(К23=1,1,IF(К23&gt;1,0)))</f>
        <v>3</v>
      </c>
      <c r="O24" s="103"/>
    </row>
    <row r="25" spans="1:15" ht="12.75">
      <c r="A25" s="1"/>
      <c r="B25" s="1"/>
      <c r="C25" s="1" t="s">
        <v>60</v>
      </c>
      <c r="D25" s="1"/>
      <c r="E25" s="13"/>
      <c r="F25" s="13"/>
      <c r="G25" s="149">
        <f>AVERAGE(G26:J30)</f>
        <v>0.8555382495660485</v>
      </c>
      <c r="H25" s="150"/>
      <c r="I25" s="150"/>
      <c r="J25" s="151"/>
      <c r="K25" s="143"/>
      <c r="L25" s="144"/>
      <c r="M25" s="146"/>
      <c r="N25" s="148"/>
      <c r="O25" s="103"/>
    </row>
    <row r="26" spans="1:15" ht="12.75">
      <c r="A26" s="1"/>
      <c r="B26" s="1"/>
      <c r="C26" s="1">
        <v>1</v>
      </c>
      <c r="D26" s="1"/>
      <c r="E26" s="13"/>
      <c r="F26" s="13"/>
      <c r="G26" s="149">
        <f>SUM(G15/G4)</f>
        <v>1</v>
      </c>
      <c r="H26" s="150"/>
      <c r="I26" s="150"/>
      <c r="J26" s="151"/>
      <c r="K26" s="143"/>
      <c r="L26" s="144"/>
      <c r="M26" s="146"/>
      <c r="N26" s="148"/>
      <c r="O26" s="103"/>
    </row>
    <row r="27" spans="1:15" ht="12.75">
      <c r="A27" s="1"/>
      <c r="B27" s="1"/>
      <c r="C27" s="1">
        <v>2</v>
      </c>
      <c r="D27" s="1"/>
      <c r="E27" s="13"/>
      <c r="F27" s="13"/>
      <c r="G27" s="149">
        <f>SUM(G16/G5)</f>
        <v>0.7823899764095674</v>
      </c>
      <c r="H27" s="150"/>
      <c r="I27" s="150"/>
      <c r="J27" s="151"/>
      <c r="K27" s="143"/>
      <c r="L27" s="144"/>
      <c r="M27" s="146"/>
      <c r="N27" s="148"/>
      <c r="O27" s="103"/>
    </row>
    <row r="28" spans="1:15" ht="12.75">
      <c r="A28" s="1"/>
      <c r="B28" s="1"/>
      <c r="C28" s="1">
        <v>3</v>
      </c>
      <c r="D28" s="1"/>
      <c r="E28" s="13"/>
      <c r="F28" s="13"/>
      <c r="G28" s="149">
        <f>SUM(G17/G6)</f>
        <v>1</v>
      </c>
      <c r="H28" s="150"/>
      <c r="I28" s="150"/>
      <c r="J28" s="151"/>
      <c r="K28" s="143"/>
      <c r="L28" s="144"/>
      <c r="M28" s="146"/>
      <c r="N28" s="148"/>
      <c r="O28" s="103"/>
    </row>
    <row r="29" spans="1:15" ht="12.75">
      <c r="A29" s="1"/>
      <c r="B29" s="1"/>
      <c r="C29" s="1">
        <v>4</v>
      </c>
      <c r="D29" s="1"/>
      <c r="E29" s="13"/>
      <c r="F29" s="13"/>
      <c r="G29" s="149">
        <f>SUM(G18/G7)</f>
        <v>1</v>
      </c>
      <c r="H29" s="150"/>
      <c r="I29" s="150"/>
      <c r="J29" s="151"/>
      <c r="K29" s="143"/>
      <c r="L29" s="144"/>
      <c r="M29" s="146"/>
      <c r="N29" s="148"/>
      <c r="O29" s="103"/>
    </row>
    <row r="30" spans="1:15" ht="12.75">
      <c r="A30" s="1"/>
      <c r="B30" s="1"/>
      <c r="C30" s="1">
        <v>5</v>
      </c>
      <c r="D30" s="1"/>
      <c r="E30" s="13"/>
      <c r="F30" s="10"/>
      <c r="G30" s="149">
        <f>SUM(G19/G8)</f>
        <v>0.49530127142067437</v>
      </c>
      <c r="H30" s="150"/>
      <c r="I30" s="150"/>
      <c r="J30" s="151"/>
      <c r="K30" s="154"/>
      <c r="L30" s="155"/>
      <c r="M30" s="156"/>
      <c r="N30" s="153"/>
      <c r="O30" s="152"/>
    </row>
  </sheetData>
  <mergeCells count="52">
    <mergeCell ref="A1:M1"/>
    <mergeCell ref="A2:A3"/>
    <mergeCell ref="B2:B3"/>
    <mergeCell ref="C2:C3"/>
    <mergeCell ref="D2:D3"/>
    <mergeCell ref="E2:F2"/>
    <mergeCell ref="G2:J2"/>
    <mergeCell ref="K2:L2"/>
    <mergeCell ref="G3:J3"/>
    <mergeCell ref="K3:L12"/>
    <mergeCell ref="M3:M12"/>
    <mergeCell ref="N3:N12"/>
    <mergeCell ref="O3:O30"/>
    <mergeCell ref="G4:J4"/>
    <mergeCell ref="G5:J5"/>
    <mergeCell ref="G6:J6"/>
    <mergeCell ref="G7:J7"/>
    <mergeCell ref="G8:J8"/>
    <mergeCell ref="G9:J9"/>
    <mergeCell ref="G10:J10"/>
    <mergeCell ref="G11:J11"/>
    <mergeCell ref="G12:J12"/>
    <mergeCell ref="G13:J13"/>
    <mergeCell ref="K13:L19"/>
    <mergeCell ref="M13:M19"/>
    <mergeCell ref="N13:N19"/>
    <mergeCell ref="G14:J14"/>
    <mergeCell ref="G15:J15"/>
    <mergeCell ref="G16:J16"/>
    <mergeCell ref="G18:J18"/>
    <mergeCell ref="G19:J19"/>
    <mergeCell ref="G17:J17"/>
    <mergeCell ref="G20:J20"/>
    <mergeCell ref="K20:L21"/>
    <mergeCell ref="M20:M21"/>
    <mergeCell ref="N20:N21"/>
    <mergeCell ref="G21:J21"/>
    <mergeCell ref="G22:J22"/>
    <mergeCell ref="K22:L23"/>
    <mergeCell ref="M22:M23"/>
    <mergeCell ref="N22:N23"/>
    <mergeCell ref="G23:J23"/>
    <mergeCell ref="G24:J24"/>
    <mergeCell ref="K24:L30"/>
    <mergeCell ref="M24:M30"/>
    <mergeCell ref="N24:N30"/>
    <mergeCell ref="G25:J25"/>
    <mergeCell ref="G26:J26"/>
    <mergeCell ref="G27:J27"/>
    <mergeCell ref="G29:J29"/>
    <mergeCell ref="G30:J30"/>
    <mergeCell ref="G28:J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C40">
      <selection activeCell="O3" sqref="O3:O62"/>
    </sheetView>
  </sheetViews>
  <sheetFormatPr defaultColWidth="9.140625" defaultRowHeight="12.75"/>
  <cols>
    <col min="1" max="1" width="5.28125" style="0" customWidth="1"/>
    <col min="2" max="2" width="31.57421875" style="0" customWidth="1"/>
    <col min="3" max="3" width="27.57421875" style="0" customWidth="1"/>
    <col min="4" max="4" width="11.28125" style="0" customWidth="1"/>
    <col min="5" max="5" width="13.421875" style="0" customWidth="1"/>
    <col min="7" max="7" width="13.7109375" style="0" customWidth="1"/>
    <col min="8" max="8" width="11.140625" style="0" customWidth="1"/>
    <col min="9" max="9" width="17.421875" style="0" customWidth="1"/>
    <col min="15" max="15" width="18.8515625" style="0" customWidth="1"/>
  </cols>
  <sheetData>
    <row r="1" spans="1:13" ht="15.75" customHeight="1">
      <c r="A1" s="87" t="s">
        <v>30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5" ht="57" customHeight="1">
      <c r="A2" s="88" t="s">
        <v>1</v>
      </c>
      <c r="B2" s="88" t="s">
        <v>8</v>
      </c>
      <c r="C2" s="88" t="s">
        <v>9</v>
      </c>
      <c r="D2" s="88" t="s">
        <v>10</v>
      </c>
      <c r="E2" s="88" t="s">
        <v>16</v>
      </c>
      <c r="F2" s="88"/>
      <c r="G2" s="89" t="s">
        <v>17</v>
      </c>
      <c r="H2" s="90"/>
      <c r="I2" s="90"/>
      <c r="J2" s="91"/>
      <c r="K2" s="92" t="s">
        <v>27</v>
      </c>
      <c r="L2" s="91"/>
      <c r="M2" s="9" t="s">
        <v>28</v>
      </c>
      <c r="N2" s="2" t="s">
        <v>3</v>
      </c>
      <c r="O2" s="2" t="s">
        <v>29</v>
      </c>
    </row>
    <row r="3" spans="1:15" ht="24.75" customHeight="1">
      <c r="A3" s="88"/>
      <c r="B3" s="88"/>
      <c r="C3" s="88"/>
      <c r="D3" s="88"/>
      <c r="E3" s="3" t="s">
        <v>11</v>
      </c>
      <c r="F3" s="3" t="s">
        <v>12</v>
      </c>
      <c r="G3" s="93" t="s">
        <v>51</v>
      </c>
      <c r="H3" s="94"/>
      <c r="I3" s="94"/>
      <c r="J3" s="95"/>
      <c r="K3" s="96">
        <f>AVERAGE(G14:J18)</f>
        <v>0.9486670676903485</v>
      </c>
      <c r="L3" s="97"/>
      <c r="M3" s="109">
        <v>0.2</v>
      </c>
      <c r="N3" s="112">
        <f>IF(K3&gt;1,3,0+IF(K3=1,1))</f>
        <v>0</v>
      </c>
      <c r="O3" s="102">
        <f>((M3*N3)+(M22*N22)+(M41*N41)+(M43*N43)+(M45*N45))</f>
        <v>2.4</v>
      </c>
    </row>
    <row r="4" spans="1:15" ht="39" customHeight="1" thickBot="1">
      <c r="A4" s="1">
        <v>1</v>
      </c>
      <c r="B4" s="22" t="s">
        <v>73</v>
      </c>
      <c r="C4" s="12"/>
      <c r="D4" s="14" t="s">
        <v>87</v>
      </c>
      <c r="E4" s="25">
        <v>349</v>
      </c>
      <c r="F4" s="25">
        <v>332</v>
      </c>
      <c r="G4" s="84">
        <f>F4/E4</f>
        <v>0.9512893982808023</v>
      </c>
      <c r="H4" s="85"/>
      <c r="I4" s="85"/>
      <c r="J4" s="86"/>
      <c r="K4" s="98"/>
      <c r="L4" s="99"/>
      <c r="M4" s="110"/>
      <c r="N4" s="113"/>
      <c r="O4" s="103"/>
    </row>
    <row r="5" spans="1:15" ht="41.25" customHeight="1" thickBot="1">
      <c r="A5" s="1">
        <f>SUM(A4+1)</f>
        <v>2</v>
      </c>
      <c r="B5" s="22" t="s">
        <v>74</v>
      </c>
      <c r="C5" s="12"/>
      <c r="D5" s="14" t="s">
        <v>88</v>
      </c>
      <c r="E5" s="25">
        <v>88</v>
      </c>
      <c r="F5" s="25">
        <v>66</v>
      </c>
      <c r="G5" s="84">
        <f aca="true" t="shared" si="0" ref="G5:G19">F5/E5</f>
        <v>0.75</v>
      </c>
      <c r="H5" s="85"/>
      <c r="I5" s="85"/>
      <c r="J5" s="86"/>
      <c r="K5" s="98"/>
      <c r="L5" s="99"/>
      <c r="M5" s="110"/>
      <c r="N5" s="113"/>
      <c r="O5" s="103"/>
    </row>
    <row r="6" spans="1:15" ht="92.25" customHeight="1" thickBot="1">
      <c r="A6" s="157">
        <v>3</v>
      </c>
      <c r="B6" s="23" t="s">
        <v>90</v>
      </c>
      <c r="C6" s="12"/>
      <c r="D6" s="29" t="s">
        <v>86</v>
      </c>
      <c r="E6" s="26">
        <v>320</v>
      </c>
      <c r="F6" s="26">
        <v>246</v>
      </c>
      <c r="G6" s="84">
        <f t="shared" si="0"/>
        <v>0.76875</v>
      </c>
      <c r="H6" s="85"/>
      <c r="I6" s="85"/>
      <c r="J6" s="86"/>
      <c r="K6" s="98"/>
      <c r="L6" s="99"/>
      <c r="M6" s="110"/>
      <c r="N6" s="113"/>
      <c r="O6" s="103"/>
    </row>
    <row r="7" spans="1:15" ht="38.25" customHeight="1" thickBot="1">
      <c r="A7" s="158"/>
      <c r="B7" s="22" t="s">
        <v>75</v>
      </c>
      <c r="C7" s="1"/>
      <c r="D7" s="28" t="s">
        <v>86</v>
      </c>
      <c r="E7" s="26">
        <v>20</v>
      </c>
      <c r="F7" s="26">
        <v>20</v>
      </c>
      <c r="G7" s="84">
        <f t="shared" si="0"/>
        <v>1</v>
      </c>
      <c r="H7" s="85"/>
      <c r="I7" s="85"/>
      <c r="J7" s="86"/>
      <c r="K7" s="98"/>
      <c r="L7" s="99"/>
      <c r="M7" s="110"/>
      <c r="N7" s="113"/>
      <c r="O7" s="103"/>
    </row>
    <row r="8" spans="1:15" ht="26.25" thickBot="1">
      <c r="A8" s="1">
        <f>SUM(A6+1)</f>
        <v>4</v>
      </c>
      <c r="B8" s="22" t="s">
        <v>76</v>
      </c>
      <c r="C8" s="1"/>
      <c r="D8" s="28" t="s">
        <v>93</v>
      </c>
      <c r="E8" s="26">
        <v>3</v>
      </c>
      <c r="F8" s="26">
        <v>3</v>
      </c>
      <c r="G8" s="84">
        <f t="shared" si="0"/>
        <v>1</v>
      </c>
      <c r="H8" s="85"/>
      <c r="I8" s="85"/>
      <c r="J8" s="86"/>
      <c r="K8" s="98"/>
      <c r="L8" s="99"/>
      <c r="M8" s="110"/>
      <c r="N8" s="113"/>
      <c r="O8" s="103"/>
    </row>
    <row r="9" spans="1:15" ht="26.25" thickBot="1">
      <c r="A9" s="1">
        <f aca="true" t="shared" si="1" ref="A9:A19">SUM(A8+1)</f>
        <v>5</v>
      </c>
      <c r="B9" s="22" t="s">
        <v>77</v>
      </c>
      <c r="C9" s="1"/>
      <c r="D9" s="28"/>
      <c r="E9" s="26">
        <v>1</v>
      </c>
      <c r="F9" s="26">
        <v>1</v>
      </c>
      <c r="G9" s="84">
        <f t="shared" si="0"/>
        <v>1</v>
      </c>
      <c r="H9" s="85"/>
      <c r="I9" s="85"/>
      <c r="J9" s="86"/>
      <c r="K9" s="98"/>
      <c r="L9" s="99"/>
      <c r="M9" s="110"/>
      <c r="N9" s="113"/>
      <c r="O9" s="103"/>
    </row>
    <row r="10" spans="1:15" ht="26.25" thickBot="1">
      <c r="A10" s="1">
        <f t="shared" si="1"/>
        <v>6</v>
      </c>
      <c r="B10" s="22" t="s">
        <v>84</v>
      </c>
      <c r="C10" s="1"/>
      <c r="D10" s="29" t="s">
        <v>86</v>
      </c>
      <c r="E10" s="26">
        <v>270</v>
      </c>
      <c r="F10" s="26">
        <v>270</v>
      </c>
      <c r="G10" s="84">
        <f t="shared" si="0"/>
        <v>1</v>
      </c>
      <c r="H10" s="85"/>
      <c r="I10" s="85"/>
      <c r="J10" s="86"/>
      <c r="K10" s="98"/>
      <c r="L10" s="99"/>
      <c r="M10" s="110"/>
      <c r="N10" s="113"/>
      <c r="O10" s="103"/>
    </row>
    <row r="11" spans="1:15" ht="64.5" thickBot="1">
      <c r="A11" s="1">
        <f t="shared" si="1"/>
        <v>7</v>
      </c>
      <c r="B11" s="22" t="s">
        <v>91</v>
      </c>
      <c r="C11" s="1"/>
      <c r="D11" s="29" t="s">
        <v>89</v>
      </c>
      <c r="E11" s="26">
        <v>2</v>
      </c>
      <c r="F11" s="26">
        <v>2</v>
      </c>
      <c r="G11" s="84">
        <f t="shared" si="0"/>
        <v>1</v>
      </c>
      <c r="H11" s="85"/>
      <c r="I11" s="85"/>
      <c r="J11" s="86"/>
      <c r="K11" s="98"/>
      <c r="L11" s="99"/>
      <c r="M11" s="110"/>
      <c r="N11" s="113"/>
      <c r="O11" s="103"/>
    </row>
    <row r="12" spans="1:15" ht="39" customHeight="1" thickBot="1">
      <c r="A12" s="1">
        <f t="shared" si="1"/>
        <v>8</v>
      </c>
      <c r="B12" s="22" t="s">
        <v>78</v>
      </c>
      <c r="C12" s="1"/>
      <c r="D12" s="28" t="s">
        <v>87</v>
      </c>
      <c r="E12" s="26">
        <v>349</v>
      </c>
      <c r="F12" s="26">
        <v>332</v>
      </c>
      <c r="G12" s="84">
        <f t="shared" si="0"/>
        <v>0.9512893982808023</v>
      </c>
      <c r="H12" s="85"/>
      <c r="I12" s="85"/>
      <c r="J12" s="86"/>
      <c r="K12" s="98"/>
      <c r="L12" s="99"/>
      <c r="M12" s="110"/>
      <c r="N12" s="113"/>
      <c r="O12" s="103"/>
    </row>
    <row r="13" spans="1:15" ht="26.25" thickBot="1">
      <c r="A13" s="1">
        <f t="shared" si="1"/>
        <v>9</v>
      </c>
      <c r="B13" s="22" t="s">
        <v>76</v>
      </c>
      <c r="C13" s="1"/>
      <c r="D13" s="14" t="s">
        <v>92</v>
      </c>
      <c r="E13" s="26">
        <v>3</v>
      </c>
      <c r="F13" s="26">
        <v>3</v>
      </c>
      <c r="G13" s="84">
        <f t="shared" si="0"/>
        <v>1</v>
      </c>
      <c r="H13" s="85"/>
      <c r="I13" s="85"/>
      <c r="J13" s="86"/>
      <c r="K13" s="98"/>
      <c r="L13" s="99"/>
      <c r="M13" s="110"/>
      <c r="N13" s="113"/>
      <c r="O13" s="103"/>
    </row>
    <row r="14" spans="1:15" ht="27" customHeight="1" thickBot="1">
      <c r="A14" s="1">
        <f t="shared" si="1"/>
        <v>10</v>
      </c>
      <c r="B14" s="22" t="s">
        <v>79</v>
      </c>
      <c r="C14" s="12"/>
      <c r="D14" s="14"/>
      <c r="E14" s="25">
        <v>1</v>
      </c>
      <c r="F14" s="25">
        <v>1</v>
      </c>
      <c r="G14" s="84">
        <f t="shared" si="0"/>
        <v>1</v>
      </c>
      <c r="H14" s="85"/>
      <c r="I14" s="85"/>
      <c r="J14" s="86"/>
      <c r="K14" s="98"/>
      <c r="L14" s="99"/>
      <c r="M14" s="110"/>
      <c r="N14" s="113"/>
      <c r="O14" s="103"/>
    </row>
    <row r="15" spans="1:15" ht="51" customHeight="1" thickBot="1">
      <c r="A15" s="1">
        <f t="shared" si="1"/>
        <v>11</v>
      </c>
      <c r="B15" s="24" t="s">
        <v>80</v>
      </c>
      <c r="C15" s="12"/>
      <c r="D15" s="14" t="s">
        <v>86</v>
      </c>
      <c r="E15" s="25">
        <v>650</v>
      </c>
      <c r="F15" s="25">
        <v>627</v>
      </c>
      <c r="G15" s="84">
        <f t="shared" si="0"/>
        <v>0.9646153846153847</v>
      </c>
      <c r="H15" s="85"/>
      <c r="I15" s="85"/>
      <c r="J15" s="86"/>
      <c r="K15" s="98"/>
      <c r="L15" s="99"/>
      <c r="M15" s="110"/>
      <c r="N15" s="113"/>
      <c r="O15" s="103"/>
    </row>
    <row r="16" spans="1:15" ht="40.5" customHeight="1" thickBot="1">
      <c r="A16" s="1">
        <f t="shared" si="1"/>
        <v>12</v>
      </c>
      <c r="B16" s="23" t="s">
        <v>81</v>
      </c>
      <c r="C16" s="12"/>
      <c r="D16" s="29" t="s">
        <v>86</v>
      </c>
      <c r="E16" s="26">
        <v>320</v>
      </c>
      <c r="F16" s="26">
        <v>247</v>
      </c>
      <c r="G16" s="84">
        <f t="shared" si="0"/>
        <v>0.771875</v>
      </c>
      <c r="H16" s="85"/>
      <c r="I16" s="85"/>
      <c r="J16" s="86"/>
      <c r="K16" s="98"/>
      <c r="L16" s="99"/>
      <c r="M16" s="110"/>
      <c r="N16" s="113"/>
      <c r="O16" s="103"/>
    </row>
    <row r="17" spans="1:15" ht="27.75" customHeight="1" thickBot="1">
      <c r="A17" s="1">
        <f t="shared" si="1"/>
        <v>13</v>
      </c>
      <c r="B17" s="23" t="s">
        <v>82</v>
      </c>
      <c r="C17" s="1"/>
      <c r="D17" s="28" t="s">
        <v>87</v>
      </c>
      <c r="E17" s="26">
        <v>349</v>
      </c>
      <c r="F17" s="26">
        <v>332</v>
      </c>
      <c r="G17" s="84">
        <f t="shared" si="0"/>
        <v>0.9512893982808023</v>
      </c>
      <c r="H17" s="85"/>
      <c r="I17" s="85"/>
      <c r="J17" s="86"/>
      <c r="K17" s="98"/>
      <c r="L17" s="99"/>
      <c r="M17" s="110"/>
      <c r="N17" s="113"/>
      <c r="O17" s="103"/>
    </row>
    <row r="18" spans="1:15" ht="54" customHeight="1" thickBot="1">
      <c r="A18" s="1">
        <f t="shared" si="1"/>
        <v>14</v>
      </c>
      <c r="B18" s="23" t="s">
        <v>83</v>
      </c>
      <c r="C18" s="1"/>
      <c r="D18" s="28" t="s">
        <v>88</v>
      </c>
      <c r="E18" s="26">
        <v>18</v>
      </c>
      <c r="F18" s="26">
        <v>19</v>
      </c>
      <c r="G18" s="84">
        <f t="shared" si="0"/>
        <v>1.0555555555555556</v>
      </c>
      <c r="H18" s="85"/>
      <c r="I18" s="85"/>
      <c r="J18" s="86"/>
      <c r="K18" s="98"/>
      <c r="L18" s="99"/>
      <c r="M18" s="110"/>
      <c r="N18" s="113"/>
      <c r="O18" s="103"/>
    </row>
    <row r="19" spans="1:15" ht="26.25" thickBot="1">
      <c r="A19" s="1">
        <f t="shared" si="1"/>
        <v>15</v>
      </c>
      <c r="B19" s="23" t="s">
        <v>85</v>
      </c>
      <c r="C19" s="1"/>
      <c r="D19" s="28" t="s">
        <v>88</v>
      </c>
      <c r="E19" s="26">
        <v>2</v>
      </c>
      <c r="F19" s="26">
        <v>2</v>
      </c>
      <c r="G19" s="84">
        <f t="shared" si="0"/>
        <v>1</v>
      </c>
      <c r="H19" s="85"/>
      <c r="I19" s="85"/>
      <c r="J19" s="86"/>
      <c r="K19" s="98"/>
      <c r="L19" s="99"/>
      <c r="M19" s="110"/>
      <c r="N19" s="113"/>
      <c r="O19" s="103"/>
    </row>
    <row r="20" spans="1:15" ht="12.75">
      <c r="A20" s="1"/>
      <c r="B20" s="17"/>
      <c r="C20" s="1"/>
      <c r="D20" s="21"/>
      <c r="E20" s="26"/>
      <c r="F20" s="26"/>
      <c r="G20" s="84"/>
      <c r="H20" s="85"/>
      <c r="I20" s="85"/>
      <c r="J20" s="86"/>
      <c r="K20" s="98"/>
      <c r="L20" s="99"/>
      <c r="M20" s="110"/>
      <c r="N20" s="113"/>
      <c r="O20" s="103"/>
    </row>
    <row r="21" spans="1:15" ht="12.75">
      <c r="A21" s="1"/>
      <c r="B21" s="1"/>
      <c r="C21" s="1"/>
      <c r="D21" s="1"/>
      <c r="E21" s="4"/>
      <c r="F21" s="4"/>
      <c r="G21" s="115"/>
      <c r="H21" s="116"/>
      <c r="I21" s="116"/>
      <c r="J21" s="117"/>
      <c r="K21" s="100"/>
      <c r="L21" s="101"/>
      <c r="M21" s="111"/>
      <c r="N21" s="114"/>
      <c r="O21" s="103"/>
    </row>
    <row r="22" spans="1:15" ht="27" customHeight="1">
      <c r="A22" s="1"/>
      <c r="B22" s="1"/>
      <c r="C22" s="1"/>
      <c r="D22" s="1"/>
      <c r="E22" s="5" t="s">
        <v>11</v>
      </c>
      <c r="F22" s="5" t="s">
        <v>12</v>
      </c>
      <c r="G22" s="93" t="s">
        <v>52</v>
      </c>
      <c r="H22" s="119"/>
      <c r="I22" s="119"/>
      <c r="J22" s="120"/>
      <c r="K22" s="118">
        <f>(G23)/1</f>
        <v>0.9960871254109467</v>
      </c>
      <c r="L22" s="118"/>
      <c r="M22" s="105">
        <v>0.2</v>
      </c>
      <c r="N22" s="108">
        <f>IF(K22&lt;1,3,IF(К13=1,1,IF(К13&gt;1,0)))</f>
        <v>3</v>
      </c>
      <c r="O22" s="103"/>
    </row>
    <row r="23" spans="1:15" ht="38.25">
      <c r="A23" s="1"/>
      <c r="B23" s="1"/>
      <c r="C23" s="12" t="s">
        <v>59</v>
      </c>
      <c r="D23" s="1" t="s">
        <v>49</v>
      </c>
      <c r="E23" s="4">
        <v>21109.8</v>
      </c>
      <c r="F23" s="4">
        <v>21027.2</v>
      </c>
      <c r="G23" s="118">
        <f>F23/E23</f>
        <v>0.9960871254109467</v>
      </c>
      <c r="H23" s="118"/>
      <c r="I23" s="118"/>
      <c r="J23" s="118"/>
      <c r="K23" s="118"/>
      <c r="L23" s="118"/>
      <c r="M23" s="106"/>
      <c r="N23" s="108"/>
      <c r="O23" s="103"/>
    </row>
    <row r="24" spans="1:15" ht="12.75">
      <c r="A24" s="1"/>
      <c r="B24" s="1"/>
      <c r="C24" s="1">
        <v>1</v>
      </c>
      <c r="D24" s="1"/>
      <c r="E24" s="4">
        <v>696</v>
      </c>
      <c r="F24" s="4">
        <v>477.2</v>
      </c>
      <c r="G24" s="118">
        <f aca="true" t="shared" si="2" ref="G24:G39">F24/E24</f>
        <v>0.6856321839080459</v>
      </c>
      <c r="H24" s="118"/>
      <c r="I24" s="118"/>
      <c r="J24" s="118"/>
      <c r="K24" s="118"/>
      <c r="L24" s="118"/>
      <c r="M24" s="106"/>
      <c r="N24" s="108"/>
      <c r="O24" s="103"/>
    </row>
    <row r="25" spans="1:15" ht="12.75">
      <c r="A25" s="1"/>
      <c r="B25" s="1"/>
      <c r="C25" s="1">
        <f>SUM(C24+1)</f>
        <v>2</v>
      </c>
      <c r="D25" s="1"/>
      <c r="E25" s="4">
        <v>8855</v>
      </c>
      <c r="F25" s="4">
        <v>5482.2</v>
      </c>
      <c r="G25" s="118">
        <f t="shared" si="2"/>
        <v>0.619107848673066</v>
      </c>
      <c r="H25" s="118"/>
      <c r="I25" s="118"/>
      <c r="J25" s="118"/>
      <c r="K25" s="118"/>
      <c r="L25" s="118"/>
      <c r="M25" s="106"/>
      <c r="N25" s="108"/>
      <c r="O25" s="103"/>
    </row>
    <row r="26" spans="1:15" ht="12.75">
      <c r="A26" s="1"/>
      <c r="B26" s="1"/>
      <c r="C26" s="1">
        <f aca="true" t="shared" si="3" ref="C26:C39">SUM(C25+1)</f>
        <v>3</v>
      </c>
      <c r="D26" s="1"/>
      <c r="E26" s="4">
        <v>160</v>
      </c>
      <c r="F26" s="4">
        <v>65.2</v>
      </c>
      <c r="G26" s="118">
        <f t="shared" si="2"/>
        <v>0.40750000000000003</v>
      </c>
      <c r="H26" s="118"/>
      <c r="I26" s="118"/>
      <c r="J26" s="118"/>
      <c r="K26" s="118"/>
      <c r="L26" s="118"/>
      <c r="M26" s="106"/>
      <c r="N26" s="108"/>
      <c r="O26" s="103"/>
    </row>
    <row r="27" spans="1:15" ht="12.75">
      <c r="A27" s="1"/>
      <c r="B27" s="1"/>
      <c r="C27" s="1">
        <f t="shared" si="3"/>
        <v>4</v>
      </c>
      <c r="D27" s="1"/>
      <c r="E27" s="4">
        <v>661.8</v>
      </c>
      <c r="F27" s="4">
        <v>661.8</v>
      </c>
      <c r="G27" s="118">
        <f t="shared" si="2"/>
        <v>1</v>
      </c>
      <c r="H27" s="118"/>
      <c r="I27" s="118"/>
      <c r="J27" s="118"/>
      <c r="K27" s="118"/>
      <c r="L27" s="118"/>
      <c r="M27" s="106"/>
      <c r="N27" s="108"/>
      <c r="O27" s="103"/>
    </row>
    <row r="28" spans="1:15" ht="12.75">
      <c r="A28" s="1"/>
      <c r="B28" s="1"/>
      <c r="C28" s="1">
        <f t="shared" si="3"/>
        <v>5</v>
      </c>
      <c r="D28" s="1"/>
      <c r="E28" s="4">
        <v>803.6</v>
      </c>
      <c r="F28" s="4">
        <v>803.6</v>
      </c>
      <c r="G28" s="118">
        <f t="shared" si="2"/>
        <v>1</v>
      </c>
      <c r="H28" s="118"/>
      <c r="I28" s="118"/>
      <c r="J28" s="118"/>
      <c r="K28" s="118"/>
      <c r="L28" s="118"/>
      <c r="M28" s="106"/>
      <c r="N28" s="108"/>
      <c r="O28" s="103"/>
    </row>
    <row r="29" spans="1:15" ht="12.75">
      <c r="A29" s="1"/>
      <c r="B29" s="1"/>
      <c r="C29" s="1">
        <f t="shared" si="3"/>
        <v>6</v>
      </c>
      <c r="D29" s="1"/>
      <c r="E29" s="4">
        <v>174.7</v>
      </c>
      <c r="F29" s="4">
        <v>174.7</v>
      </c>
      <c r="G29" s="118">
        <f t="shared" si="2"/>
        <v>1</v>
      </c>
      <c r="H29" s="118"/>
      <c r="I29" s="118"/>
      <c r="J29" s="118"/>
      <c r="K29" s="118"/>
      <c r="L29" s="118"/>
      <c r="M29" s="106"/>
      <c r="N29" s="108"/>
      <c r="O29" s="103"/>
    </row>
    <row r="30" spans="1:15" ht="12.75">
      <c r="A30" s="1"/>
      <c r="B30" s="1"/>
      <c r="C30" s="1">
        <f t="shared" si="3"/>
        <v>7</v>
      </c>
      <c r="D30" s="1"/>
      <c r="E30" s="4">
        <v>810</v>
      </c>
      <c r="F30" s="4">
        <v>810</v>
      </c>
      <c r="G30" s="118">
        <f t="shared" si="2"/>
        <v>1</v>
      </c>
      <c r="H30" s="118"/>
      <c r="I30" s="118"/>
      <c r="J30" s="118"/>
      <c r="K30" s="118"/>
      <c r="L30" s="118"/>
      <c r="M30" s="106"/>
      <c r="N30" s="108"/>
      <c r="O30" s="103"/>
    </row>
    <row r="31" spans="1:15" ht="12.75">
      <c r="A31" s="1"/>
      <c r="B31" s="1"/>
      <c r="C31" s="1">
        <f t="shared" si="3"/>
        <v>8</v>
      </c>
      <c r="D31" s="1"/>
      <c r="E31" s="4">
        <v>7500</v>
      </c>
      <c r="F31" s="4">
        <v>7500</v>
      </c>
      <c r="G31" s="118">
        <f t="shared" si="2"/>
        <v>1</v>
      </c>
      <c r="H31" s="118"/>
      <c r="I31" s="118"/>
      <c r="J31" s="118"/>
      <c r="K31" s="118"/>
      <c r="L31" s="118"/>
      <c r="M31" s="106"/>
      <c r="N31" s="108"/>
      <c r="O31" s="103"/>
    </row>
    <row r="32" spans="1:15" ht="12.75">
      <c r="A32" s="1"/>
      <c r="B32" s="1"/>
      <c r="C32" s="1">
        <f t="shared" si="3"/>
        <v>9</v>
      </c>
      <c r="D32" s="1"/>
      <c r="E32" s="4">
        <v>24.3</v>
      </c>
      <c r="F32" s="4">
        <v>24.3</v>
      </c>
      <c r="G32" s="118">
        <f t="shared" si="2"/>
        <v>1</v>
      </c>
      <c r="H32" s="118"/>
      <c r="I32" s="118"/>
      <c r="J32" s="118"/>
      <c r="K32" s="118"/>
      <c r="L32" s="118"/>
      <c r="M32" s="106"/>
      <c r="N32" s="108"/>
      <c r="O32" s="103"/>
    </row>
    <row r="33" spans="1:15" ht="12.75">
      <c r="A33" s="1"/>
      <c r="B33" s="1"/>
      <c r="C33" s="1">
        <f t="shared" si="3"/>
        <v>10</v>
      </c>
      <c r="D33" s="1"/>
      <c r="E33" s="4">
        <v>182</v>
      </c>
      <c r="F33" s="4">
        <v>182</v>
      </c>
      <c r="G33" s="118">
        <f t="shared" si="2"/>
        <v>1</v>
      </c>
      <c r="H33" s="118"/>
      <c r="I33" s="118"/>
      <c r="J33" s="118"/>
      <c r="K33" s="118"/>
      <c r="L33" s="118"/>
      <c r="M33" s="106"/>
      <c r="N33" s="108"/>
      <c r="O33" s="103"/>
    </row>
    <row r="34" spans="1:15" ht="12.75">
      <c r="A34" s="1"/>
      <c r="B34" s="1"/>
      <c r="C34" s="1">
        <f t="shared" si="3"/>
        <v>11</v>
      </c>
      <c r="D34" s="1"/>
      <c r="E34" s="4">
        <v>3318.2</v>
      </c>
      <c r="F34" s="4">
        <v>3318.2</v>
      </c>
      <c r="G34" s="118">
        <f t="shared" si="2"/>
        <v>1</v>
      </c>
      <c r="H34" s="118"/>
      <c r="I34" s="118"/>
      <c r="J34" s="118"/>
      <c r="K34" s="118"/>
      <c r="L34" s="118"/>
      <c r="M34" s="106"/>
      <c r="N34" s="108"/>
      <c r="O34" s="103"/>
    </row>
    <row r="35" spans="1:15" ht="12.75">
      <c r="A35" s="1"/>
      <c r="B35" s="1"/>
      <c r="C35" s="1">
        <f t="shared" si="3"/>
        <v>12</v>
      </c>
      <c r="D35" s="1"/>
      <c r="E35" s="4">
        <v>675</v>
      </c>
      <c r="F35" s="4">
        <v>517.6</v>
      </c>
      <c r="G35" s="118">
        <f t="shared" si="2"/>
        <v>0.7668148148148148</v>
      </c>
      <c r="H35" s="118"/>
      <c r="I35" s="118"/>
      <c r="J35" s="118"/>
      <c r="K35" s="118"/>
      <c r="L35" s="118"/>
      <c r="M35" s="106"/>
      <c r="N35" s="108"/>
      <c r="O35" s="103"/>
    </row>
    <row r="36" spans="1:15" ht="12.75">
      <c r="A36" s="1"/>
      <c r="B36" s="1"/>
      <c r="C36" s="1">
        <f t="shared" si="3"/>
        <v>13</v>
      </c>
      <c r="D36" s="1"/>
      <c r="E36" s="4">
        <v>160</v>
      </c>
      <c r="F36" s="4">
        <v>64</v>
      </c>
      <c r="G36" s="118">
        <f t="shared" si="2"/>
        <v>0.4</v>
      </c>
      <c r="H36" s="118"/>
      <c r="I36" s="118"/>
      <c r="J36" s="118"/>
      <c r="K36" s="118"/>
      <c r="L36" s="118"/>
      <c r="M36" s="106"/>
      <c r="N36" s="108"/>
      <c r="O36" s="103"/>
    </row>
    <row r="37" spans="1:15" ht="12.75">
      <c r="A37" s="1"/>
      <c r="B37" s="1"/>
      <c r="C37" s="1">
        <f t="shared" si="3"/>
        <v>14</v>
      </c>
      <c r="D37" s="1"/>
      <c r="E37" s="4">
        <v>624.5</v>
      </c>
      <c r="F37" s="4">
        <v>735.9</v>
      </c>
      <c r="G37" s="118">
        <f t="shared" si="2"/>
        <v>1.178382706164932</v>
      </c>
      <c r="H37" s="118"/>
      <c r="I37" s="118"/>
      <c r="J37" s="118"/>
      <c r="K37" s="118"/>
      <c r="L37" s="118"/>
      <c r="M37" s="106"/>
      <c r="N37" s="108"/>
      <c r="O37" s="103"/>
    </row>
    <row r="38" spans="1:15" ht="12.75">
      <c r="A38" s="1"/>
      <c r="B38" s="1"/>
      <c r="C38" s="1">
        <f t="shared" si="3"/>
        <v>15</v>
      </c>
      <c r="D38" s="1"/>
      <c r="E38" s="4">
        <v>260</v>
      </c>
      <c r="F38" s="4">
        <v>162</v>
      </c>
      <c r="G38" s="118">
        <f t="shared" si="2"/>
        <v>0.6230769230769231</v>
      </c>
      <c r="H38" s="118"/>
      <c r="I38" s="118"/>
      <c r="J38" s="118"/>
      <c r="K38" s="118"/>
      <c r="L38" s="118"/>
      <c r="M38" s="106"/>
      <c r="N38" s="108"/>
      <c r="O38" s="103"/>
    </row>
    <row r="39" spans="1:15" ht="12.75">
      <c r="A39" s="1"/>
      <c r="B39" s="1"/>
      <c r="C39" s="1">
        <f t="shared" si="3"/>
        <v>16</v>
      </c>
      <c r="D39" s="1"/>
      <c r="E39" s="4">
        <v>120</v>
      </c>
      <c r="F39" s="4">
        <v>48.5</v>
      </c>
      <c r="G39" s="118">
        <f t="shared" si="2"/>
        <v>0.4041666666666667</v>
      </c>
      <c r="H39" s="118"/>
      <c r="I39" s="118"/>
      <c r="J39" s="118"/>
      <c r="K39" s="118"/>
      <c r="L39" s="118"/>
      <c r="M39" s="106"/>
      <c r="N39" s="108"/>
      <c r="O39" s="103"/>
    </row>
    <row r="40" spans="1:15" ht="12.75">
      <c r="A40" s="1"/>
      <c r="B40" s="1"/>
      <c r="C40" s="1"/>
      <c r="D40" s="1"/>
      <c r="E40" s="4"/>
      <c r="F40" s="4"/>
      <c r="G40" s="118"/>
      <c r="H40" s="118"/>
      <c r="I40" s="118"/>
      <c r="J40" s="118"/>
      <c r="K40" s="118"/>
      <c r="L40" s="118"/>
      <c r="M40" s="107"/>
      <c r="N40" s="108"/>
      <c r="O40" s="103"/>
    </row>
    <row r="41" spans="1:15" ht="27.75" customHeight="1">
      <c r="A41" s="1"/>
      <c r="B41" s="1"/>
      <c r="C41" s="1"/>
      <c r="D41" s="1"/>
      <c r="E41" s="6" t="s">
        <v>25</v>
      </c>
      <c r="F41" s="6" t="s">
        <v>26</v>
      </c>
      <c r="G41" s="121" t="s">
        <v>53</v>
      </c>
      <c r="H41" s="104"/>
      <c r="I41" s="104"/>
      <c r="J41" s="104"/>
      <c r="K41" s="122">
        <f>G42/1</f>
        <v>1276.125654450262</v>
      </c>
      <c r="L41" s="123"/>
      <c r="M41" s="104">
        <v>0.15</v>
      </c>
      <c r="N41" s="104">
        <f>IF(K41&gt;30,3,IF(K41&gt;10,1,0))</f>
        <v>3</v>
      </c>
      <c r="O41" s="103"/>
    </row>
    <row r="42" spans="1:15" ht="25.5">
      <c r="A42" s="1"/>
      <c r="B42" s="1"/>
      <c r="C42" s="12" t="s">
        <v>50</v>
      </c>
      <c r="D42" s="1"/>
      <c r="E42" s="7">
        <v>19499.2</v>
      </c>
      <c r="F42" s="7">
        <v>1528</v>
      </c>
      <c r="G42" s="126">
        <f>SUM(E42/F42*100)</f>
        <v>1276.125654450262</v>
      </c>
      <c r="H42" s="127"/>
      <c r="I42" s="127"/>
      <c r="J42" s="128"/>
      <c r="K42" s="124"/>
      <c r="L42" s="125"/>
      <c r="M42" s="104"/>
      <c r="N42" s="104"/>
      <c r="O42" s="103"/>
    </row>
    <row r="43" spans="1:15" ht="12.75">
      <c r="A43" s="1"/>
      <c r="B43" s="1"/>
      <c r="C43" s="1"/>
      <c r="D43" s="1"/>
      <c r="E43" s="8"/>
      <c r="F43" s="8"/>
      <c r="G43" s="129" t="s">
        <v>54</v>
      </c>
      <c r="H43" s="130"/>
      <c r="I43" s="130"/>
      <c r="J43" s="130"/>
      <c r="K43" s="131">
        <v>1</v>
      </c>
      <c r="L43" s="132"/>
      <c r="M43" s="135">
        <v>0.1</v>
      </c>
      <c r="N43" s="135">
        <f>IF(K43=1,3)</f>
        <v>3</v>
      </c>
      <c r="O43" s="103"/>
    </row>
    <row r="44" spans="1:15" ht="12.75">
      <c r="A44" s="1"/>
      <c r="B44" s="1"/>
      <c r="C44" s="1"/>
      <c r="D44" s="1"/>
      <c r="E44" s="8">
        <v>1</v>
      </c>
      <c r="F44" s="8">
        <v>1</v>
      </c>
      <c r="G44" s="136">
        <v>1</v>
      </c>
      <c r="H44" s="137"/>
      <c r="I44" s="137"/>
      <c r="J44" s="138"/>
      <c r="K44" s="133"/>
      <c r="L44" s="134"/>
      <c r="M44" s="135"/>
      <c r="N44" s="135"/>
      <c r="O44" s="103"/>
    </row>
    <row r="45" spans="1:15" ht="12.75">
      <c r="A45" s="1"/>
      <c r="B45" s="1"/>
      <c r="C45" s="1"/>
      <c r="D45" s="1"/>
      <c r="E45" s="10"/>
      <c r="F45" s="10"/>
      <c r="G45" s="139" t="s">
        <v>55</v>
      </c>
      <c r="H45" s="140"/>
      <c r="I45" s="140"/>
      <c r="J45" s="140"/>
      <c r="K45" s="141">
        <f>G46</f>
        <v>0.8546148103867136</v>
      </c>
      <c r="L45" s="142"/>
      <c r="M45" s="145">
        <v>0.35</v>
      </c>
      <c r="N45" s="147">
        <f>IF(K45&lt;1,3,IF(К23=1,1,IF(К23&gt;1,0)))</f>
        <v>3</v>
      </c>
      <c r="O45" s="103"/>
    </row>
    <row r="46" spans="1:15" ht="12.75">
      <c r="A46" s="1"/>
      <c r="B46" s="1"/>
      <c r="C46" s="1" t="s">
        <v>60</v>
      </c>
      <c r="D46" s="1"/>
      <c r="E46" s="13"/>
      <c r="F46" s="13"/>
      <c r="G46" s="149">
        <f>AVERAGE(G47:J62)</f>
        <v>0.8546148103867136</v>
      </c>
      <c r="H46" s="150"/>
      <c r="I46" s="150"/>
      <c r="J46" s="151"/>
      <c r="K46" s="143"/>
      <c r="L46" s="144"/>
      <c r="M46" s="146"/>
      <c r="N46" s="148"/>
      <c r="O46" s="103"/>
    </row>
    <row r="47" spans="1:15" ht="12.75">
      <c r="A47" s="1"/>
      <c r="B47" s="1"/>
      <c r="C47" s="1">
        <v>1</v>
      </c>
      <c r="D47" s="1"/>
      <c r="E47" s="13"/>
      <c r="F47" s="13"/>
      <c r="G47" s="149">
        <f>SUM(G24/G4)</f>
        <v>0.7207398559756266</v>
      </c>
      <c r="H47" s="150"/>
      <c r="I47" s="150"/>
      <c r="J47" s="151"/>
      <c r="K47" s="143"/>
      <c r="L47" s="144"/>
      <c r="M47" s="146"/>
      <c r="N47" s="148"/>
      <c r="O47" s="103"/>
    </row>
    <row r="48" spans="1:15" ht="12.75">
      <c r="A48" s="1"/>
      <c r="B48" s="1"/>
      <c r="C48" s="1">
        <f>SUM(C47+1)</f>
        <v>2</v>
      </c>
      <c r="D48" s="1"/>
      <c r="E48" s="13"/>
      <c r="F48" s="13"/>
      <c r="G48" s="149">
        <f aca="true" t="shared" si="4" ref="G48:G62">SUM(G25/G5)</f>
        <v>0.825477131564088</v>
      </c>
      <c r="H48" s="150"/>
      <c r="I48" s="150"/>
      <c r="J48" s="151"/>
      <c r="K48" s="143"/>
      <c r="L48" s="144"/>
      <c r="M48" s="146"/>
      <c r="N48" s="148"/>
      <c r="O48" s="103"/>
    </row>
    <row r="49" spans="1:15" ht="12.75">
      <c r="A49" s="1"/>
      <c r="B49" s="1"/>
      <c r="C49" s="1">
        <f aca="true" t="shared" si="5" ref="C49:C62">SUM(C48+1)</f>
        <v>3</v>
      </c>
      <c r="D49" s="1"/>
      <c r="E49" s="13"/>
      <c r="F49" s="13"/>
      <c r="G49" s="149">
        <f t="shared" si="4"/>
        <v>0.5300813008130081</v>
      </c>
      <c r="H49" s="150"/>
      <c r="I49" s="150"/>
      <c r="J49" s="151"/>
      <c r="K49" s="143"/>
      <c r="L49" s="144"/>
      <c r="M49" s="146"/>
      <c r="N49" s="148"/>
      <c r="O49" s="103"/>
    </row>
    <row r="50" spans="1:15" ht="12.75">
      <c r="A50" s="1"/>
      <c r="B50" s="1"/>
      <c r="C50" s="1">
        <f t="shared" si="5"/>
        <v>4</v>
      </c>
      <c r="D50" s="1"/>
      <c r="E50" s="13"/>
      <c r="F50" s="13"/>
      <c r="G50" s="149">
        <f t="shared" si="4"/>
        <v>1</v>
      </c>
      <c r="H50" s="150"/>
      <c r="I50" s="150"/>
      <c r="J50" s="151"/>
      <c r="K50" s="143"/>
      <c r="L50" s="144"/>
      <c r="M50" s="146"/>
      <c r="N50" s="148"/>
      <c r="O50" s="103"/>
    </row>
    <row r="51" spans="1:15" ht="12.75">
      <c r="A51" s="1"/>
      <c r="B51" s="1"/>
      <c r="C51" s="1">
        <f t="shared" si="5"/>
        <v>5</v>
      </c>
      <c r="D51" s="1"/>
      <c r="E51" s="13"/>
      <c r="F51" s="10"/>
      <c r="G51" s="149">
        <f t="shared" si="4"/>
        <v>1</v>
      </c>
      <c r="H51" s="150"/>
      <c r="I51" s="150"/>
      <c r="J51" s="151"/>
      <c r="K51" s="143"/>
      <c r="L51" s="144"/>
      <c r="M51" s="146"/>
      <c r="N51" s="148"/>
      <c r="O51" s="103"/>
    </row>
    <row r="52" spans="1:15" ht="12.75">
      <c r="A52" s="1"/>
      <c r="B52" s="1"/>
      <c r="C52" s="1">
        <f t="shared" si="5"/>
        <v>6</v>
      </c>
      <c r="D52" s="1"/>
      <c r="E52" s="13"/>
      <c r="F52" s="13"/>
      <c r="G52" s="149">
        <f t="shared" si="4"/>
        <v>1</v>
      </c>
      <c r="H52" s="150"/>
      <c r="I52" s="150"/>
      <c r="J52" s="151"/>
      <c r="K52" s="143"/>
      <c r="L52" s="144"/>
      <c r="M52" s="146"/>
      <c r="N52" s="148"/>
      <c r="O52" s="103"/>
    </row>
    <row r="53" spans="1:15" ht="12.75">
      <c r="A53" s="1"/>
      <c r="B53" s="1"/>
      <c r="C53" s="1">
        <f t="shared" si="5"/>
        <v>7</v>
      </c>
      <c r="D53" s="1"/>
      <c r="E53" s="13"/>
      <c r="F53" s="13"/>
      <c r="G53" s="149">
        <f t="shared" si="4"/>
        <v>1</v>
      </c>
      <c r="H53" s="150"/>
      <c r="I53" s="150"/>
      <c r="J53" s="151"/>
      <c r="K53" s="143"/>
      <c r="L53" s="144"/>
      <c r="M53" s="146"/>
      <c r="N53" s="148"/>
      <c r="O53" s="103"/>
    </row>
    <row r="54" spans="1:15" ht="12.75">
      <c r="A54" s="1"/>
      <c r="B54" s="1"/>
      <c r="C54" s="1">
        <f t="shared" si="5"/>
        <v>8</v>
      </c>
      <c r="D54" s="1"/>
      <c r="E54" s="13"/>
      <c r="F54" s="13"/>
      <c r="G54" s="149">
        <f t="shared" si="4"/>
        <v>1</v>
      </c>
      <c r="H54" s="150"/>
      <c r="I54" s="150"/>
      <c r="J54" s="151"/>
      <c r="K54" s="143"/>
      <c r="L54" s="144"/>
      <c r="M54" s="146"/>
      <c r="N54" s="148"/>
      <c r="O54" s="103"/>
    </row>
    <row r="55" spans="1:15" ht="12.75">
      <c r="A55" s="1"/>
      <c r="B55" s="1"/>
      <c r="C55" s="1">
        <f t="shared" si="5"/>
        <v>9</v>
      </c>
      <c r="D55" s="1"/>
      <c r="E55" s="13"/>
      <c r="F55" s="13"/>
      <c r="G55" s="149">
        <f t="shared" si="4"/>
        <v>1.0512048192771084</v>
      </c>
      <c r="H55" s="150"/>
      <c r="I55" s="150"/>
      <c r="J55" s="151"/>
      <c r="K55" s="143"/>
      <c r="L55" s="144"/>
      <c r="M55" s="146"/>
      <c r="N55" s="148"/>
      <c r="O55" s="103"/>
    </row>
    <row r="56" spans="1:15" ht="12.75">
      <c r="A56" s="1"/>
      <c r="B56" s="1"/>
      <c r="C56" s="1">
        <f t="shared" si="5"/>
        <v>10</v>
      </c>
      <c r="D56" s="1"/>
      <c r="E56" s="13"/>
      <c r="F56" s="13"/>
      <c r="G56" s="149">
        <f t="shared" si="4"/>
        <v>1</v>
      </c>
      <c r="H56" s="150"/>
      <c r="I56" s="150"/>
      <c r="J56" s="151"/>
      <c r="K56" s="143"/>
      <c r="L56" s="144"/>
      <c r="M56" s="146"/>
      <c r="N56" s="148"/>
      <c r="O56" s="103"/>
    </row>
    <row r="57" spans="1:15" ht="12.75">
      <c r="A57" s="1"/>
      <c r="B57" s="1"/>
      <c r="C57" s="1">
        <f t="shared" si="5"/>
        <v>11</v>
      </c>
      <c r="D57" s="1"/>
      <c r="E57" s="13"/>
      <c r="F57" s="10"/>
      <c r="G57" s="149">
        <f t="shared" si="4"/>
        <v>1</v>
      </c>
      <c r="H57" s="150"/>
      <c r="I57" s="150"/>
      <c r="J57" s="151"/>
      <c r="K57" s="143"/>
      <c r="L57" s="144"/>
      <c r="M57" s="146"/>
      <c r="N57" s="148"/>
      <c r="O57" s="103"/>
    </row>
    <row r="58" spans="1:15" ht="12.75">
      <c r="A58" s="1"/>
      <c r="B58" s="1"/>
      <c r="C58" s="1">
        <f t="shared" si="5"/>
        <v>12</v>
      </c>
      <c r="D58" s="1"/>
      <c r="E58" s="13"/>
      <c r="F58" s="13"/>
      <c r="G58" s="149">
        <f t="shared" si="4"/>
        <v>0.794943587926044</v>
      </c>
      <c r="H58" s="150"/>
      <c r="I58" s="150"/>
      <c r="J58" s="151"/>
      <c r="K58" s="143"/>
      <c r="L58" s="144"/>
      <c r="M58" s="146"/>
      <c r="N58" s="148"/>
      <c r="O58" s="103"/>
    </row>
    <row r="59" spans="1:15" ht="12.75">
      <c r="A59" s="1"/>
      <c r="B59" s="1"/>
      <c r="C59" s="1">
        <f t="shared" si="5"/>
        <v>13</v>
      </c>
      <c r="D59" s="1"/>
      <c r="E59" s="13"/>
      <c r="F59" s="13"/>
      <c r="G59" s="149">
        <f t="shared" si="4"/>
        <v>0.5182186234817814</v>
      </c>
      <c r="H59" s="150"/>
      <c r="I59" s="150"/>
      <c r="J59" s="151"/>
      <c r="K59" s="143"/>
      <c r="L59" s="144"/>
      <c r="M59" s="146"/>
      <c r="N59" s="148"/>
      <c r="O59" s="103"/>
    </row>
    <row r="60" spans="1:15" ht="12.75">
      <c r="A60" s="1"/>
      <c r="B60" s="1"/>
      <c r="C60" s="1">
        <f t="shared" si="5"/>
        <v>14</v>
      </c>
      <c r="D60" s="1"/>
      <c r="E60" s="13"/>
      <c r="F60" s="13"/>
      <c r="G60" s="149">
        <f t="shared" si="4"/>
        <v>1.2387215796733773</v>
      </c>
      <c r="H60" s="150"/>
      <c r="I60" s="150"/>
      <c r="J60" s="151"/>
      <c r="K60" s="143"/>
      <c r="L60" s="144"/>
      <c r="M60" s="146"/>
      <c r="N60" s="148"/>
      <c r="O60" s="103"/>
    </row>
    <row r="61" spans="1:15" ht="12.75">
      <c r="A61" s="1"/>
      <c r="B61" s="1"/>
      <c r="C61" s="1">
        <f t="shared" si="5"/>
        <v>15</v>
      </c>
      <c r="D61" s="1"/>
      <c r="E61" s="13"/>
      <c r="F61" s="13"/>
      <c r="G61" s="149">
        <f t="shared" si="4"/>
        <v>0.5902834008097166</v>
      </c>
      <c r="H61" s="150"/>
      <c r="I61" s="150"/>
      <c r="J61" s="151"/>
      <c r="K61" s="143"/>
      <c r="L61" s="144"/>
      <c r="M61" s="146"/>
      <c r="N61" s="148"/>
      <c r="O61" s="103"/>
    </row>
    <row r="62" spans="1:15" ht="12.75">
      <c r="A62" s="1"/>
      <c r="B62" s="1"/>
      <c r="C62" s="1">
        <f t="shared" si="5"/>
        <v>16</v>
      </c>
      <c r="D62" s="1"/>
      <c r="E62" s="13"/>
      <c r="F62" s="10"/>
      <c r="G62" s="149">
        <f t="shared" si="4"/>
        <v>0.4041666666666667</v>
      </c>
      <c r="H62" s="150"/>
      <c r="I62" s="150"/>
      <c r="J62" s="151"/>
      <c r="K62" s="154"/>
      <c r="L62" s="155"/>
      <c r="M62" s="156"/>
      <c r="N62" s="153"/>
      <c r="O62" s="152"/>
    </row>
  </sheetData>
  <mergeCells count="85">
    <mergeCell ref="G51:J51"/>
    <mergeCell ref="G52:J52"/>
    <mergeCell ref="G47:J47"/>
    <mergeCell ref="G48:J48"/>
    <mergeCell ref="G49:J49"/>
    <mergeCell ref="G50:J50"/>
    <mergeCell ref="G54:J54"/>
    <mergeCell ref="G55:J55"/>
    <mergeCell ref="G56:J56"/>
    <mergeCell ref="G57:J57"/>
    <mergeCell ref="G13:J13"/>
    <mergeCell ref="G8:J8"/>
    <mergeCell ref="G9:J9"/>
    <mergeCell ref="A6:A7"/>
    <mergeCell ref="G7:J7"/>
    <mergeCell ref="G10:J10"/>
    <mergeCell ref="G11:J11"/>
    <mergeCell ref="G12:J12"/>
    <mergeCell ref="G4:J4"/>
    <mergeCell ref="G5:J5"/>
    <mergeCell ref="G6:J6"/>
    <mergeCell ref="G29:J29"/>
    <mergeCell ref="G24:J24"/>
    <mergeCell ref="G25:J25"/>
    <mergeCell ref="G26:J26"/>
    <mergeCell ref="G27:J27"/>
    <mergeCell ref="G28:J28"/>
    <mergeCell ref="G20:J20"/>
    <mergeCell ref="G45:J45"/>
    <mergeCell ref="K45:L62"/>
    <mergeCell ref="M45:M62"/>
    <mergeCell ref="N45:N62"/>
    <mergeCell ref="G46:J46"/>
    <mergeCell ref="G58:J58"/>
    <mergeCell ref="G59:J59"/>
    <mergeCell ref="G60:J60"/>
    <mergeCell ref="G61:J61"/>
    <mergeCell ref="G62:J62"/>
    <mergeCell ref="G43:J43"/>
    <mergeCell ref="K43:L44"/>
    <mergeCell ref="M43:M44"/>
    <mergeCell ref="N43:N44"/>
    <mergeCell ref="G44:J44"/>
    <mergeCell ref="G41:J41"/>
    <mergeCell ref="K41:L42"/>
    <mergeCell ref="M41:M42"/>
    <mergeCell ref="N41:N42"/>
    <mergeCell ref="G42:J42"/>
    <mergeCell ref="M22:M40"/>
    <mergeCell ref="N22:N40"/>
    <mergeCell ref="G23:J23"/>
    <mergeCell ref="G34:J34"/>
    <mergeCell ref="G35:J35"/>
    <mergeCell ref="G39:J39"/>
    <mergeCell ref="G40:J40"/>
    <mergeCell ref="G30:J30"/>
    <mergeCell ref="G31:J31"/>
    <mergeCell ref="G21:J21"/>
    <mergeCell ref="G22:J22"/>
    <mergeCell ref="K22:L40"/>
    <mergeCell ref="G32:J32"/>
    <mergeCell ref="G33:J33"/>
    <mergeCell ref="G36:J36"/>
    <mergeCell ref="G37:J37"/>
    <mergeCell ref="G38:J38"/>
    <mergeCell ref="M3:M21"/>
    <mergeCell ref="N3:N21"/>
    <mergeCell ref="O3:O62"/>
    <mergeCell ref="G14:J14"/>
    <mergeCell ref="G15:J15"/>
    <mergeCell ref="G16:J16"/>
    <mergeCell ref="G17:J17"/>
    <mergeCell ref="G18:J18"/>
    <mergeCell ref="G19:J19"/>
    <mergeCell ref="G53:J53"/>
    <mergeCell ref="A1:M1"/>
    <mergeCell ref="A2:A3"/>
    <mergeCell ref="B2:B3"/>
    <mergeCell ref="C2:C3"/>
    <mergeCell ref="D2:D3"/>
    <mergeCell ref="E2:F2"/>
    <mergeCell ref="G2:J2"/>
    <mergeCell ref="K2:L2"/>
    <mergeCell ref="G3:J3"/>
    <mergeCell ref="K3:L2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C11">
      <selection activeCell="O3" sqref="O3:O30"/>
    </sheetView>
  </sheetViews>
  <sheetFormatPr defaultColWidth="9.140625" defaultRowHeight="12.75"/>
  <cols>
    <col min="1" max="1" width="5.28125" style="0" customWidth="1"/>
    <col min="2" max="2" width="31.57421875" style="0" customWidth="1"/>
    <col min="3" max="3" width="27.57421875" style="0" customWidth="1"/>
    <col min="4" max="4" width="11.28125" style="0" customWidth="1"/>
    <col min="5" max="5" width="13.421875" style="0" customWidth="1"/>
    <col min="7" max="7" width="13.7109375" style="0" customWidth="1"/>
    <col min="8" max="8" width="11.140625" style="0" customWidth="1"/>
    <col min="9" max="9" width="17.421875" style="0" customWidth="1"/>
    <col min="15" max="15" width="18.8515625" style="0" customWidth="1"/>
  </cols>
  <sheetData>
    <row r="1" spans="1:13" ht="15.75" customHeight="1">
      <c r="A1" s="87" t="s">
        <v>128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5" ht="57" customHeight="1">
      <c r="A2" s="88" t="s">
        <v>1</v>
      </c>
      <c r="B2" s="88" t="s">
        <v>8</v>
      </c>
      <c r="C2" s="88" t="s">
        <v>9</v>
      </c>
      <c r="D2" s="88" t="s">
        <v>10</v>
      </c>
      <c r="E2" s="88" t="s">
        <v>16</v>
      </c>
      <c r="F2" s="88"/>
      <c r="G2" s="89" t="s">
        <v>17</v>
      </c>
      <c r="H2" s="90"/>
      <c r="I2" s="90"/>
      <c r="J2" s="91"/>
      <c r="K2" s="92" t="s">
        <v>27</v>
      </c>
      <c r="L2" s="91"/>
      <c r="M2" s="9" t="s">
        <v>28</v>
      </c>
      <c r="N2" s="2" t="s">
        <v>3</v>
      </c>
      <c r="O2" s="2" t="s">
        <v>29</v>
      </c>
    </row>
    <row r="3" spans="1:15" ht="24.75" customHeight="1">
      <c r="A3" s="88"/>
      <c r="B3" s="88"/>
      <c r="C3" s="88"/>
      <c r="D3" s="88"/>
      <c r="E3" s="3" t="s">
        <v>11</v>
      </c>
      <c r="F3" s="3" t="s">
        <v>12</v>
      </c>
      <c r="G3" s="93" t="s">
        <v>51</v>
      </c>
      <c r="H3" s="94"/>
      <c r="I3" s="94"/>
      <c r="J3" s="95"/>
      <c r="K3" s="96">
        <f>AVERAGE(G4:J6)</f>
        <v>0.5552050473186121</v>
      </c>
      <c r="L3" s="97"/>
      <c r="M3" s="109">
        <v>0.2</v>
      </c>
      <c r="N3" s="112">
        <f>IF(K3&gt;1,3,IF(K3=1,1,IF(K3&lt;1,0)))</f>
        <v>0</v>
      </c>
      <c r="O3" s="102">
        <f>SUM(M3*N3+M13*N13+M20*N20+M22*N22+M24*N24)</f>
        <v>2.4</v>
      </c>
    </row>
    <row r="4" spans="1:15" ht="40.5" customHeight="1">
      <c r="A4" s="1" t="s">
        <v>13</v>
      </c>
      <c r="B4" s="15" t="s">
        <v>129</v>
      </c>
      <c r="C4" s="12"/>
      <c r="D4" s="20"/>
      <c r="E4" s="25">
        <v>16.15</v>
      </c>
      <c r="F4" s="25"/>
      <c r="G4" s="84"/>
      <c r="H4" s="85"/>
      <c r="I4" s="85"/>
      <c r="J4" s="86"/>
      <c r="K4" s="98"/>
      <c r="L4" s="99"/>
      <c r="M4" s="110"/>
      <c r="N4" s="113"/>
      <c r="O4" s="103"/>
    </row>
    <row r="5" spans="1:15" ht="42.75" customHeight="1">
      <c r="A5" s="1" t="s">
        <v>15</v>
      </c>
      <c r="B5" s="15" t="s">
        <v>130</v>
      </c>
      <c r="C5" s="12"/>
      <c r="D5" s="20"/>
      <c r="E5" s="25">
        <v>969</v>
      </c>
      <c r="F5" s="25"/>
      <c r="G5" s="84"/>
      <c r="H5" s="85"/>
      <c r="I5" s="85"/>
      <c r="J5" s="86"/>
      <c r="K5" s="98"/>
      <c r="L5" s="99"/>
      <c r="M5" s="110"/>
      <c r="N5" s="113"/>
      <c r="O5" s="103"/>
    </row>
    <row r="6" spans="1:15" ht="35.25" customHeight="1">
      <c r="A6" s="2" t="s">
        <v>18</v>
      </c>
      <c r="B6" s="19" t="s">
        <v>131</v>
      </c>
      <c r="C6" s="12"/>
      <c r="D6" s="21"/>
      <c r="E6" s="26">
        <v>63.4</v>
      </c>
      <c r="F6" s="26">
        <v>35.2</v>
      </c>
      <c r="G6" s="84">
        <f>F6/E6</f>
        <v>0.5552050473186121</v>
      </c>
      <c r="H6" s="85"/>
      <c r="I6" s="85"/>
      <c r="J6" s="86"/>
      <c r="K6" s="98"/>
      <c r="L6" s="99"/>
      <c r="M6" s="110"/>
      <c r="N6" s="113"/>
      <c r="O6" s="103"/>
    </row>
    <row r="7" spans="1:15" ht="38.25" customHeight="1">
      <c r="A7" s="2" t="s">
        <v>19</v>
      </c>
      <c r="B7" s="15"/>
      <c r="C7" s="1"/>
      <c r="D7" s="21"/>
      <c r="E7" s="26"/>
      <c r="F7" s="26"/>
      <c r="G7" s="84"/>
      <c r="H7" s="85"/>
      <c r="I7" s="85"/>
      <c r="J7" s="86"/>
      <c r="K7" s="98"/>
      <c r="L7" s="99"/>
      <c r="M7" s="110"/>
      <c r="N7" s="113"/>
      <c r="O7" s="103"/>
    </row>
    <row r="8" spans="1:15" ht="12.75">
      <c r="A8" s="2" t="s">
        <v>20</v>
      </c>
      <c r="B8" s="16"/>
      <c r="C8" s="1"/>
      <c r="D8" s="21"/>
      <c r="E8" s="26"/>
      <c r="F8" s="26"/>
      <c r="G8" s="84"/>
      <c r="H8" s="85"/>
      <c r="I8" s="85"/>
      <c r="J8" s="86"/>
      <c r="K8" s="98"/>
      <c r="L8" s="99"/>
      <c r="M8" s="110"/>
      <c r="N8" s="113"/>
      <c r="O8" s="103"/>
    </row>
    <row r="9" spans="1:15" ht="12.75">
      <c r="A9" s="2" t="s">
        <v>21</v>
      </c>
      <c r="B9" s="17"/>
      <c r="C9" s="1"/>
      <c r="D9" s="1"/>
      <c r="E9" s="4"/>
      <c r="F9" s="4"/>
      <c r="G9" s="115"/>
      <c r="H9" s="116"/>
      <c r="I9" s="116"/>
      <c r="J9" s="117"/>
      <c r="K9" s="98"/>
      <c r="L9" s="99"/>
      <c r="M9" s="110"/>
      <c r="N9" s="113"/>
      <c r="O9" s="103"/>
    </row>
    <row r="10" spans="1:15" ht="12.75">
      <c r="A10" s="2" t="s">
        <v>22</v>
      </c>
      <c r="B10" s="18"/>
      <c r="C10" s="1"/>
      <c r="D10" s="1"/>
      <c r="E10" s="4"/>
      <c r="F10" s="4"/>
      <c r="G10" s="115"/>
      <c r="H10" s="116"/>
      <c r="I10" s="116"/>
      <c r="J10" s="117"/>
      <c r="K10" s="98"/>
      <c r="L10" s="99"/>
      <c r="M10" s="110"/>
      <c r="N10" s="113"/>
      <c r="O10" s="103"/>
    </row>
    <row r="11" spans="1:15" ht="12.75">
      <c r="A11" s="2" t="s">
        <v>23</v>
      </c>
      <c r="B11" s="18"/>
      <c r="C11" s="1"/>
      <c r="D11" s="1"/>
      <c r="E11" s="4"/>
      <c r="F11" s="4"/>
      <c r="G11" s="115"/>
      <c r="H11" s="116"/>
      <c r="I11" s="116"/>
      <c r="J11" s="117"/>
      <c r="K11" s="98"/>
      <c r="L11" s="99"/>
      <c r="M11" s="110"/>
      <c r="N11" s="113"/>
      <c r="O11" s="103"/>
    </row>
    <row r="12" spans="1:15" ht="12.75">
      <c r="A12" s="2" t="s">
        <v>24</v>
      </c>
      <c r="B12" s="1"/>
      <c r="C12" s="1"/>
      <c r="D12" s="1"/>
      <c r="E12" s="4"/>
      <c r="F12" s="4"/>
      <c r="G12" s="115"/>
      <c r="H12" s="116"/>
      <c r="I12" s="116"/>
      <c r="J12" s="117"/>
      <c r="K12" s="100"/>
      <c r="L12" s="101"/>
      <c r="M12" s="111"/>
      <c r="N12" s="114"/>
      <c r="O12" s="103"/>
    </row>
    <row r="13" spans="1:15" ht="27" customHeight="1">
      <c r="A13" s="1"/>
      <c r="B13" s="1"/>
      <c r="C13" s="1"/>
      <c r="D13" s="1"/>
      <c r="E13" s="5" t="s">
        <v>11</v>
      </c>
      <c r="F13" s="5" t="s">
        <v>12</v>
      </c>
      <c r="G13" s="93" t="s">
        <v>52</v>
      </c>
      <c r="H13" s="119"/>
      <c r="I13" s="119"/>
      <c r="J13" s="120"/>
      <c r="K13" s="118">
        <f>(G14)/1</f>
        <v>0.49730076582922983</v>
      </c>
      <c r="L13" s="118"/>
      <c r="M13" s="105">
        <v>0.2</v>
      </c>
      <c r="N13" s="108">
        <f>IF(K13&lt;1,3,IF(К13=1,1,IF(К13&gt;1,0)))</f>
        <v>3</v>
      </c>
      <c r="O13" s="103"/>
    </row>
    <row r="14" spans="1:15" ht="38.25">
      <c r="A14" s="1"/>
      <c r="B14" s="1"/>
      <c r="C14" s="12" t="s">
        <v>59</v>
      </c>
      <c r="D14" s="1" t="s">
        <v>49</v>
      </c>
      <c r="E14" s="4">
        <v>20072.36</v>
      </c>
      <c r="F14" s="4">
        <v>9982</v>
      </c>
      <c r="G14" s="118">
        <f>F14/E14</f>
        <v>0.49730076582922983</v>
      </c>
      <c r="H14" s="118"/>
      <c r="I14" s="118"/>
      <c r="J14" s="118"/>
      <c r="K14" s="118"/>
      <c r="L14" s="118"/>
      <c r="M14" s="106"/>
      <c r="N14" s="108"/>
      <c r="O14" s="103"/>
    </row>
    <row r="15" spans="1:15" ht="12.75">
      <c r="A15" s="1"/>
      <c r="B15" s="1"/>
      <c r="C15" s="1">
        <v>1</v>
      </c>
      <c r="D15" s="1"/>
      <c r="E15" s="4">
        <v>20072.36</v>
      </c>
      <c r="F15" s="4">
        <v>9982</v>
      </c>
      <c r="G15" s="118">
        <f>F15/E15</f>
        <v>0.49730076582922983</v>
      </c>
      <c r="H15" s="118"/>
      <c r="I15" s="118"/>
      <c r="J15" s="118"/>
      <c r="K15" s="118"/>
      <c r="L15" s="118"/>
      <c r="M15" s="106"/>
      <c r="N15" s="108"/>
      <c r="O15" s="103"/>
    </row>
    <row r="16" spans="1:15" ht="12.75">
      <c r="A16" s="1"/>
      <c r="B16" s="1"/>
      <c r="C16" s="1">
        <v>2</v>
      </c>
      <c r="D16" s="1"/>
      <c r="E16" s="4"/>
      <c r="F16" s="4"/>
      <c r="G16" s="118"/>
      <c r="H16" s="118"/>
      <c r="I16" s="118"/>
      <c r="J16" s="118"/>
      <c r="K16" s="118"/>
      <c r="L16" s="118"/>
      <c r="M16" s="106"/>
      <c r="N16" s="108"/>
      <c r="O16" s="103"/>
    </row>
    <row r="17" spans="1:15" ht="12.75">
      <c r="A17" s="1"/>
      <c r="B17" s="1"/>
      <c r="C17" s="1">
        <v>3</v>
      </c>
      <c r="D17" s="1"/>
      <c r="E17" s="4"/>
      <c r="F17" s="4"/>
      <c r="G17" s="118"/>
      <c r="H17" s="118"/>
      <c r="I17" s="118"/>
      <c r="J17" s="118"/>
      <c r="K17" s="118"/>
      <c r="L17" s="118"/>
      <c r="M17" s="106"/>
      <c r="N17" s="108"/>
      <c r="O17" s="103"/>
    </row>
    <row r="18" spans="1:15" ht="12.75">
      <c r="A18" s="1"/>
      <c r="B18" s="1"/>
      <c r="C18" s="1">
        <v>4</v>
      </c>
      <c r="D18" s="1"/>
      <c r="E18" s="4"/>
      <c r="F18" s="4"/>
      <c r="G18" s="118"/>
      <c r="H18" s="118"/>
      <c r="I18" s="118"/>
      <c r="J18" s="118"/>
      <c r="K18" s="118"/>
      <c r="L18" s="118"/>
      <c r="M18" s="106"/>
      <c r="N18" s="108"/>
      <c r="O18" s="103"/>
    </row>
    <row r="19" spans="1:15" ht="12.75">
      <c r="A19" s="1"/>
      <c r="B19" s="1"/>
      <c r="C19" s="1">
        <v>5</v>
      </c>
      <c r="D19" s="1"/>
      <c r="E19" s="4"/>
      <c r="F19" s="4"/>
      <c r="G19" s="118"/>
      <c r="H19" s="118"/>
      <c r="I19" s="118"/>
      <c r="J19" s="118"/>
      <c r="K19" s="118"/>
      <c r="L19" s="118"/>
      <c r="M19" s="107"/>
      <c r="N19" s="108"/>
      <c r="O19" s="103"/>
    </row>
    <row r="20" spans="1:15" ht="27.75" customHeight="1">
      <c r="A20" s="1"/>
      <c r="B20" s="1"/>
      <c r="C20" s="1"/>
      <c r="D20" s="1"/>
      <c r="E20" s="6" t="s">
        <v>25</v>
      </c>
      <c r="F20" s="6" t="s">
        <v>26</v>
      </c>
      <c r="G20" s="121" t="s">
        <v>53</v>
      </c>
      <c r="H20" s="104"/>
      <c r="I20" s="104"/>
      <c r="J20" s="104"/>
      <c r="K20" s="122">
        <f>G21/1</f>
        <v>684.748427672956</v>
      </c>
      <c r="L20" s="123"/>
      <c r="M20" s="104">
        <v>0.15</v>
      </c>
      <c r="N20" s="104">
        <f>IF(K20&gt;30,3,IF(K20&gt;10,1,0))</f>
        <v>3</v>
      </c>
      <c r="O20" s="103"/>
    </row>
    <row r="21" spans="1:15" ht="25.5">
      <c r="A21" s="1"/>
      <c r="B21" s="1"/>
      <c r="C21" s="12" t="s">
        <v>50</v>
      </c>
      <c r="D21" s="1"/>
      <c r="E21" s="7">
        <v>8710</v>
      </c>
      <c r="F21" s="7">
        <v>1272</v>
      </c>
      <c r="G21" s="126">
        <f>SUM(E21/F21*100)</f>
        <v>684.748427672956</v>
      </c>
      <c r="H21" s="127"/>
      <c r="I21" s="127"/>
      <c r="J21" s="128"/>
      <c r="K21" s="124"/>
      <c r="L21" s="125"/>
      <c r="M21" s="104"/>
      <c r="N21" s="104"/>
      <c r="O21" s="103"/>
    </row>
    <row r="22" spans="1:15" ht="12.75">
      <c r="A22" s="1"/>
      <c r="B22" s="1"/>
      <c r="C22" s="1"/>
      <c r="D22" s="1"/>
      <c r="E22" s="8"/>
      <c r="F22" s="8"/>
      <c r="G22" s="129" t="s">
        <v>54</v>
      </c>
      <c r="H22" s="130"/>
      <c r="I22" s="130"/>
      <c r="J22" s="130"/>
      <c r="K22" s="131">
        <v>1</v>
      </c>
      <c r="L22" s="132"/>
      <c r="M22" s="135">
        <v>0.1</v>
      </c>
      <c r="N22" s="135">
        <f>IF(K22=1,3)</f>
        <v>3</v>
      </c>
      <c r="O22" s="103"/>
    </row>
    <row r="23" spans="1:15" ht="12.75">
      <c r="A23" s="1"/>
      <c r="B23" s="1"/>
      <c r="C23" s="1"/>
      <c r="D23" s="1"/>
      <c r="E23" s="8">
        <v>1</v>
      </c>
      <c r="F23" s="8">
        <v>1</v>
      </c>
      <c r="G23" s="136">
        <v>1</v>
      </c>
      <c r="H23" s="137"/>
      <c r="I23" s="137"/>
      <c r="J23" s="138"/>
      <c r="K23" s="133"/>
      <c r="L23" s="134"/>
      <c r="M23" s="135"/>
      <c r="N23" s="135"/>
      <c r="O23" s="103"/>
    </row>
    <row r="24" spans="1:15" ht="12.75">
      <c r="A24" s="1"/>
      <c r="B24" s="1"/>
      <c r="C24" s="1"/>
      <c r="D24" s="1"/>
      <c r="E24" s="10"/>
      <c r="F24" s="10"/>
      <c r="G24" s="139" t="s">
        <v>55</v>
      </c>
      <c r="H24" s="140"/>
      <c r="I24" s="140"/>
      <c r="J24" s="140"/>
      <c r="K24" s="141">
        <f>G25</f>
        <v>0.8957064929992377</v>
      </c>
      <c r="L24" s="142"/>
      <c r="M24" s="145">
        <v>0.35</v>
      </c>
      <c r="N24" s="147">
        <f>IF(K24&lt;1,3,IF(К23=1,1,IF(К23&gt;1,0)))</f>
        <v>3</v>
      </c>
      <c r="O24" s="103"/>
    </row>
    <row r="25" spans="1:15" ht="12.75">
      <c r="A25" s="1"/>
      <c r="B25" s="1"/>
      <c r="C25" s="1" t="s">
        <v>60</v>
      </c>
      <c r="D25" s="1"/>
      <c r="E25" s="13"/>
      <c r="F25" s="13"/>
      <c r="G25" s="149">
        <f>G26</f>
        <v>0.8957064929992377</v>
      </c>
      <c r="H25" s="150"/>
      <c r="I25" s="150"/>
      <c r="J25" s="151"/>
      <c r="K25" s="143"/>
      <c r="L25" s="144"/>
      <c r="M25" s="146"/>
      <c r="N25" s="148"/>
      <c r="O25" s="103"/>
    </row>
    <row r="26" spans="1:15" ht="12.75">
      <c r="A26" s="1"/>
      <c r="B26" s="1"/>
      <c r="C26" s="1">
        <v>1</v>
      </c>
      <c r="D26" s="1"/>
      <c r="E26" s="13"/>
      <c r="F26" s="13"/>
      <c r="G26" s="149">
        <f>SUM(K13/K3)</f>
        <v>0.8957064929992377</v>
      </c>
      <c r="H26" s="150"/>
      <c r="I26" s="150"/>
      <c r="J26" s="151"/>
      <c r="K26" s="143"/>
      <c r="L26" s="144"/>
      <c r="M26" s="146"/>
      <c r="N26" s="148"/>
      <c r="O26" s="103"/>
    </row>
    <row r="27" spans="1:15" ht="12.75">
      <c r="A27" s="1"/>
      <c r="B27" s="1"/>
      <c r="C27" s="1">
        <v>2</v>
      </c>
      <c r="D27" s="1"/>
      <c r="E27" s="13"/>
      <c r="F27" s="13"/>
      <c r="G27" s="149"/>
      <c r="H27" s="150"/>
      <c r="I27" s="150"/>
      <c r="J27" s="151"/>
      <c r="K27" s="143"/>
      <c r="L27" s="144"/>
      <c r="M27" s="146"/>
      <c r="N27" s="148"/>
      <c r="O27" s="103"/>
    </row>
    <row r="28" spans="1:15" ht="12.75">
      <c r="A28" s="1"/>
      <c r="B28" s="1"/>
      <c r="C28" s="1">
        <v>3</v>
      </c>
      <c r="D28" s="1"/>
      <c r="E28" s="13"/>
      <c r="F28" s="13"/>
      <c r="G28" s="149"/>
      <c r="H28" s="150"/>
      <c r="I28" s="150"/>
      <c r="J28" s="151"/>
      <c r="K28" s="143"/>
      <c r="L28" s="144"/>
      <c r="M28" s="146"/>
      <c r="N28" s="148"/>
      <c r="O28" s="103"/>
    </row>
    <row r="29" spans="1:15" ht="12.75">
      <c r="A29" s="1"/>
      <c r="B29" s="1"/>
      <c r="C29" s="1">
        <v>4</v>
      </c>
      <c r="D29" s="1"/>
      <c r="E29" s="13"/>
      <c r="F29" s="13"/>
      <c r="G29" s="149"/>
      <c r="H29" s="150"/>
      <c r="I29" s="150"/>
      <c r="J29" s="151"/>
      <c r="K29" s="143"/>
      <c r="L29" s="144"/>
      <c r="M29" s="146"/>
      <c r="N29" s="148"/>
      <c r="O29" s="103"/>
    </row>
    <row r="30" spans="1:15" ht="12.75">
      <c r="A30" s="1"/>
      <c r="B30" s="1"/>
      <c r="C30" s="1">
        <v>5</v>
      </c>
      <c r="D30" s="1"/>
      <c r="E30" s="13"/>
      <c r="F30" s="10"/>
      <c r="G30" s="149"/>
      <c r="H30" s="150"/>
      <c r="I30" s="150"/>
      <c r="J30" s="151"/>
      <c r="K30" s="154"/>
      <c r="L30" s="155"/>
      <c r="M30" s="156"/>
      <c r="N30" s="153"/>
      <c r="O30" s="152"/>
    </row>
  </sheetData>
  <mergeCells count="52">
    <mergeCell ref="G24:J24"/>
    <mergeCell ref="K24:L30"/>
    <mergeCell ref="M24:M30"/>
    <mergeCell ref="N24:N30"/>
    <mergeCell ref="G25:J25"/>
    <mergeCell ref="G26:J26"/>
    <mergeCell ref="G27:J27"/>
    <mergeCell ref="G28:J28"/>
    <mergeCell ref="G29:J29"/>
    <mergeCell ref="G30:J30"/>
    <mergeCell ref="G22:J22"/>
    <mergeCell ref="K22:L23"/>
    <mergeCell ref="M22:M23"/>
    <mergeCell ref="N22:N23"/>
    <mergeCell ref="G23:J23"/>
    <mergeCell ref="G20:J20"/>
    <mergeCell ref="K20:L21"/>
    <mergeCell ref="M20:M21"/>
    <mergeCell ref="N20:N21"/>
    <mergeCell ref="G21:J21"/>
    <mergeCell ref="M13:M19"/>
    <mergeCell ref="N13:N19"/>
    <mergeCell ref="G14:J14"/>
    <mergeCell ref="G15:J15"/>
    <mergeCell ref="G16:J16"/>
    <mergeCell ref="G17:J17"/>
    <mergeCell ref="G18:J18"/>
    <mergeCell ref="G19:J19"/>
    <mergeCell ref="G11:J11"/>
    <mergeCell ref="G12:J12"/>
    <mergeCell ref="G13:J13"/>
    <mergeCell ref="K13:L19"/>
    <mergeCell ref="M3:M12"/>
    <mergeCell ref="N3:N12"/>
    <mergeCell ref="O3:O30"/>
    <mergeCell ref="G4:J4"/>
    <mergeCell ref="G5:J5"/>
    <mergeCell ref="G6:J6"/>
    <mergeCell ref="G7:J7"/>
    <mergeCell ref="G8:J8"/>
    <mergeCell ref="G9:J9"/>
    <mergeCell ref="G10:J10"/>
    <mergeCell ref="A1:M1"/>
    <mergeCell ref="A2:A3"/>
    <mergeCell ref="B2:B3"/>
    <mergeCell ref="C2:C3"/>
    <mergeCell ref="D2:D3"/>
    <mergeCell ref="E2:F2"/>
    <mergeCell ref="G2:J2"/>
    <mergeCell ref="K2:L2"/>
    <mergeCell ref="G3:J3"/>
    <mergeCell ref="K3:L1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C19">
      <selection activeCell="E2" sqref="E2:F2"/>
    </sheetView>
  </sheetViews>
  <sheetFormatPr defaultColWidth="9.140625" defaultRowHeight="12.75"/>
  <cols>
    <col min="1" max="1" width="5.28125" style="0" customWidth="1"/>
    <col min="2" max="2" width="31.57421875" style="0" customWidth="1"/>
    <col min="3" max="3" width="27.57421875" style="0" customWidth="1"/>
    <col min="4" max="4" width="11.28125" style="0" customWidth="1"/>
    <col min="5" max="5" width="13.421875" style="0" customWidth="1"/>
    <col min="7" max="7" width="13.7109375" style="0" customWidth="1"/>
    <col min="8" max="8" width="11.140625" style="0" customWidth="1"/>
    <col min="9" max="9" width="17.421875" style="0" customWidth="1"/>
    <col min="15" max="15" width="18.8515625" style="0" customWidth="1"/>
  </cols>
  <sheetData>
    <row r="1" spans="1:13" ht="15.75" customHeight="1">
      <c r="A1" s="159" t="s">
        <v>229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5" ht="57" customHeight="1">
      <c r="A2" s="88" t="s">
        <v>1</v>
      </c>
      <c r="B2" s="88" t="s">
        <v>8</v>
      </c>
      <c r="C2" s="88" t="s">
        <v>9</v>
      </c>
      <c r="D2" s="88" t="s">
        <v>10</v>
      </c>
      <c r="E2" s="88" t="s">
        <v>16</v>
      </c>
      <c r="F2" s="88"/>
      <c r="G2" s="89" t="s">
        <v>17</v>
      </c>
      <c r="H2" s="90"/>
      <c r="I2" s="90"/>
      <c r="J2" s="91"/>
      <c r="K2" s="92" t="s">
        <v>27</v>
      </c>
      <c r="L2" s="91"/>
      <c r="M2" s="9" t="s">
        <v>28</v>
      </c>
      <c r="N2" s="2" t="s">
        <v>3</v>
      </c>
      <c r="O2" s="2" t="s">
        <v>29</v>
      </c>
    </row>
    <row r="3" spans="1:15" ht="24.75" customHeight="1">
      <c r="A3" s="88"/>
      <c r="B3" s="88"/>
      <c r="C3" s="88"/>
      <c r="D3" s="88"/>
      <c r="E3" s="3" t="s">
        <v>11</v>
      </c>
      <c r="F3" s="3" t="s">
        <v>12</v>
      </c>
      <c r="G3" s="93" t="s">
        <v>51</v>
      </c>
      <c r="H3" s="94"/>
      <c r="I3" s="94"/>
      <c r="J3" s="95"/>
      <c r="K3" s="96">
        <f>AVERAGE(G5:J13)</f>
        <v>0.8888888888888888</v>
      </c>
      <c r="L3" s="97"/>
      <c r="M3" s="109">
        <v>0.2</v>
      </c>
      <c r="N3" s="112">
        <f>IF(K3&gt;1,3,0+IF(K3=1,1))</f>
        <v>0</v>
      </c>
      <c r="O3" s="102">
        <f>((M3*N3)+(M17*N17)+(M30*N30)+(M32*N32)+(M34*N34))</f>
        <v>1.9999999999999998</v>
      </c>
    </row>
    <row r="4" spans="1:15" ht="13.5" customHeight="1" hidden="1">
      <c r="A4" s="1"/>
      <c r="B4" s="54" t="s">
        <v>160</v>
      </c>
      <c r="C4" s="12"/>
      <c r="D4" s="63"/>
      <c r="E4" s="63"/>
      <c r="F4" s="63"/>
      <c r="G4" s="84"/>
      <c r="H4" s="85"/>
      <c r="I4" s="85"/>
      <c r="J4" s="86"/>
      <c r="K4" s="98"/>
      <c r="L4" s="99"/>
      <c r="M4" s="110"/>
      <c r="N4" s="113"/>
      <c r="O4" s="103"/>
    </row>
    <row r="5" spans="1:15" ht="13.5" customHeight="1">
      <c r="A5" s="1">
        <v>1</v>
      </c>
      <c r="B5" s="55" t="s">
        <v>211</v>
      </c>
      <c r="C5" s="64"/>
      <c r="D5" s="65" t="s">
        <v>220</v>
      </c>
      <c r="E5" s="49">
        <v>796</v>
      </c>
      <c r="F5" s="49">
        <v>796</v>
      </c>
      <c r="G5" s="84">
        <f aca="true" t="shared" si="0" ref="G5:G13">F5/E5</f>
        <v>1</v>
      </c>
      <c r="H5" s="85"/>
      <c r="I5" s="85"/>
      <c r="J5" s="86"/>
      <c r="K5" s="98"/>
      <c r="L5" s="99"/>
      <c r="M5" s="110"/>
      <c r="N5" s="113"/>
      <c r="O5" s="103"/>
    </row>
    <row r="6" spans="1:15" ht="13.5" customHeight="1">
      <c r="A6" s="1">
        <f>SUM(A5+1)</f>
        <v>2</v>
      </c>
      <c r="B6" s="53" t="s">
        <v>212</v>
      </c>
      <c r="C6" s="62"/>
      <c r="D6" s="65" t="s">
        <v>220</v>
      </c>
      <c r="E6" s="49">
        <v>692.5</v>
      </c>
      <c r="F6" s="49">
        <v>692.5</v>
      </c>
      <c r="G6" s="84">
        <f t="shared" si="0"/>
        <v>1</v>
      </c>
      <c r="H6" s="85"/>
      <c r="I6" s="85"/>
      <c r="J6" s="86"/>
      <c r="K6" s="98"/>
      <c r="L6" s="99"/>
      <c r="M6" s="110"/>
      <c r="N6" s="113"/>
      <c r="O6" s="103"/>
    </row>
    <row r="7" spans="1:15" ht="13.5" customHeight="1">
      <c r="A7" s="1">
        <f aca="true" t="shared" si="1" ref="A7:A13">SUM(A6+1)</f>
        <v>3</v>
      </c>
      <c r="B7" s="55" t="s">
        <v>213</v>
      </c>
      <c r="C7" s="62"/>
      <c r="D7" s="65" t="s">
        <v>206</v>
      </c>
      <c r="E7" s="49">
        <v>10</v>
      </c>
      <c r="F7" s="49">
        <v>10</v>
      </c>
      <c r="G7" s="84">
        <f t="shared" si="0"/>
        <v>1</v>
      </c>
      <c r="H7" s="85"/>
      <c r="I7" s="85"/>
      <c r="J7" s="86"/>
      <c r="K7" s="98"/>
      <c r="L7" s="99"/>
      <c r="M7" s="110"/>
      <c r="N7" s="113"/>
      <c r="O7" s="103"/>
    </row>
    <row r="8" spans="1:15" ht="13.5" customHeight="1">
      <c r="A8" s="1">
        <f t="shared" si="1"/>
        <v>4</v>
      </c>
      <c r="B8" s="53" t="s">
        <v>214</v>
      </c>
      <c r="C8" s="62"/>
      <c r="D8" s="65" t="s">
        <v>206</v>
      </c>
      <c r="E8" s="49">
        <v>1</v>
      </c>
      <c r="F8" s="49">
        <v>1</v>
      </c>
      <c r="G8" s="84">
        <f t="shared" si="0"/>
        <v>1</v>
      </c>
      <c r="H8" s="85"/>
      <c r="I8" s="85"/>
      <c r="J8" s="86"/>
      <c r="K8" s="98"/>
      <c r="L8" s="99"/>
      <c r="M8" s="110"/>
      <c r="N8" s="113"/>
      <c r="O8" s="103"/>
    </row>
    <row r="9" spans="1:15" ht="13.5" customHeight="1">
      <c r="A9" s="1">
        <f t="shared" si="1"/>
        <v>5</v>
      </c>
      <c r="B9" s="53" t="s">
        <v>215</v>
      </c>
      <c r="C9" s="62"/>
      <c r="D9" s="65" t="s">
        <v>220</v>
      </c>
      <c r="E9" s="49">
        <v>400</v>
      </c>
      <c r="F9" s="49">
        <v>0</v>
      </c>
      <c r="G9" s="84">
        <f t="shared" si="0"/>
        <v>0</v>
      </c>
      <c r="H9" s="85"/>
      <c r="I9" s="85"/>
      <c r="J9" s="86"/>
      <c r="K9" s="98"/>
      <c r="L9" s="99"/>
      <c r="M9" s="110"/>
      <c r="N9" s="113"/>
      <c r="O9" s="103"/>
    </row>
    <row r="10" spans="1:15" ht="13.5" customHeight="1">
      <c r="A10" s="1">
        <f t="shared" si="1"/>
        <v>6</v>
      </c>
      <c r="B10" s="72" t="s">
        <v>216</v>
      </c>
      <c r="C10" s="64"/>
      <c r="D10" s="65" t="s">
        <v>220</v>
      </c>
      <c r="E10" s="49">
        <v>1607</v>
      </c>
      <c r="F10" s="49">
        <v>1607</v>
      </c>
      <c r="G10" s="84">
        <f t="shared" si="0"/>
        <v>1</v>
      </c>
      <c r="H10" s="85"/>
      <c r="I10" s="85"/>
      <c r="J10" s="86"/>
      <c r="K10" s="98"/>
      <c r="L10" s="99"/>
      <c r="M10" s="110"/>
      <c r="N10" s="113"/>
      <c r="O10" s="103"/>
    </row>
    <row r="11" spans="1:15" ht="13.5" customHeight="1">
      <c r="A11" s="1">
        <f t="shared" si="1"/>
        <v>7</v>
      </c>
      <c r="B11" s="73" t="s">
        <v>217</v>
      </c>
      <c r="C11" s="64"/>
      <c r="D11" s="65" t="s">
        <v>220</v>
      </c>
      <c r="E11" s="49">
        <v>2174</v>
      </c>
      <c r="F11" s="49">
        <v>2174</v>
      </c>
      <c r="G11" s="84">
        <f t="shared" si="0"/>
        <v>1</v>
      </c>
      <c r="H11" s="85"/>
      <c r="I11" s="85"/>
      <c r="J11" s="86"/>
      <c r="K11" s="98"/>
      <c r="L11" s="99"/>
      <c r="M11" s="110"/>
      <c r="N11" s="113"/>
      <c r="O11" s="103"/>
    </row>
    <row r="12" spans="1:15" ht="13.5" customHeight="1">
      <c r="A12" s="1">
        <f t="shared" si="1"/>
        <v>8</v>
      </c>
      <c r="B12" s="74" t="s">
        <v>218</v>
      </c>
      <c r="C12" s="62"/>
      <c r="D12" s="65" t="s">
        <v>220</v>
      </c>
      <c r="E12" s="49">
        <v>4768</v>
      </c>
      <c r="F12" s="49">
        <v>4768</v>
      </c>
      <c r="G12" s="84">
        <f t="shared" si="0"/>
        <v>1</v>
      </c>
      <c r="H12" s="85"/>
      <c r="I12" s="85"/>
      <c r="J12" s="86"/>
      <c r="K12" s="98"/>
      <c r="L12" s="99"/>
      <c r="M12" s="110"/>
      <c r="N12" s="113"/>
      <c r="O12" s="103"/>
    </row>
    <row r="13" spans="1:15" ht="13.5" customHeight="1">
      <c r="A13" s="1">
        <f t="shared" si="1"/>
        <v>9</v>
      </c>
      <c r="B13" s="75" t="s">
        <v>219</v>
      </c>
      <c r="C13" s="64"/>
      <c r="D13" s="65" t="s">
        <v>220</v>
      </c>
      <c r="E13" s="49">
        <v>4768</v>
      </c>
      <c r="F13" s="49">
        <v>4768</v>
      </c>
      <c r="G13" s="84">
        <f t="shared" si="0"/>
        <v>1</v>
      </c>
      <c r="H13" s="85"/>
      <c r="I13" s="85"/>
      <c r="J13" s="86"/>
      <c r="K13" s="98"/>
      <c r="L13" s="99"/>
      <c r="M13" s="110"/>
      <c r="N13" s="113"/>
      <c r="O13" s="103"/>
    </row>
    <row r="14" spans="1:15" ht="12.75">
      <c r="A14" s="1"/>
      <c r="B14" s="66"/>
      <c r="C14" s="1"/>
      <c r="D14" s="65"/>
      <c r="E14" s="49"/>
      <c r="F14" s="49"/>
      <c r="G14" s="84"/>
      <c r="H14" s="85"/>
      <c r="I14" s="85"/>
      <c r="J14" s="86"/>
      <c r="K14" s="98"/>
      <c r="L14" s="99"/>
      <c r="M14" s="110"/>
      <c r="N14" s="113"/>
      <c r="O14" s="103"/>
    </row>
    <row r="15" spans="1:15" ht="12.75">
      <c r="A15" s="1"/>
      <c r="B15" s="17"/>
      <c r="C15" s="1"/>
      <c r="D15" s="66"/>
      <c r="E15" s="76"/>
      <c r="F15" s="76"/>
      <c r="G15" s="84"/>
      <c r="H15" s="85"/>
      <c r="I15" s="85"/>
      <c r="J15" s="86"/>
      <c r="K15" s="98"/>
      <c r="L15" s="99"/>
      <c r="M15" s="110"/>
      <c r="N15" s="113"/>
      <c r="O15" s="103"/>
    </row>
    <row r="16" spans="1:15" ht="12.75">
      <c r="A16" s="1"/>
      <c r="B16" s="1"/>
      <c r="C16" s="1"/>
      <c r="D16" s="1"/>
      <c r="E16" s="4"/>
      <c r="F16" s="4"/>
      <c r="G16" s="115"/>
      <c r="H16" s="116"/>
      <c r="I16" s="116"/>
      <c r="J16" s="117"/>
      <c r="K16" s="100"/>
      <c r="L16" s="101"/>
      <c r="M16" s="111"/>
      <c r="N16" s="114"/>
      <c r="O16" s="103"/>
    </row>
    <row r="17" spans="1:15" ht="27" customHeight="1">
      <c r="A17" s="1"/>
      <c r="B17" s="1"/>
      <c r="C17" s="1"/>
      <c r="D17" s="1"/>
      <c r="E17" s="5" t="s">
        <v>11</v>
      </c>
      <c r="F17" s="5" t="s">
        <v>12</v>
      </c>
      <c r="G17" s="93" t="s">
        <v>52</v>
      </c>
      <c r="H17" s="119"/>
      <c r="I17" s="119"/>
      <c r="J17" s="120"/>
      <c r="K17" s="118">
        <f>G18</f>
        <v>1</v>
      </c>
      <c r="L17" s="118"/>
      <c r="M17" s="105">
        <v>0.2</v>
      </c>
      <c r="N17" s="108">
        <f>IF(K17&lt;1,3,IF(K17=1,1,IF(K17&gt;1,0)))</f>
        <v>1</v>
      </c>
      <c r="O17" s="103"/>
    </row>
    <row r="18" spans="1:15" ht="38.25">
      <c r="A18" s="1"/>
      <c r="B18" s="1"/>
      <c r="C18" s="12" t="s">
        <v>59</v>
      </c>
      <c r="D18" s="1" t="s">
        <v>49</v>
      </c>
      <c r="E18" s="4">
        <v>24187.3</v>
      </c>
      <c r="F18" s="4">
        <v>24187.3</v>
      </c>
      <c r="G18" s="118">
        <f>F18/E18</f>
        <v>1</v>
      </c>
      <c r="H18" s="118"/>
      <c r="I18" s="118"/>
      <c r="J18" s="118"/>
      <c r="K18" s="118"/>
      <c r="L18" s="118"/>
      <c r="M18" s="106"/>
      <c r="N18" s="108"/>
      <c r="O18" s="103"/>
    </row>
    <row r="19" spans="1:15" ht="12.75">
      <c r="A19" s="1"/>
      <c r="B19" s="1"/>
      <c r="C19" s="1">
        <v>1</v>
      </c>
      <c r="D19" s="1"/>
      <c r="E19" s="49">
        <v>646.8</v>
      </c>
      <c r="F19" s="49">
        <v>646.8</v>
      </c>
      <c r="G19" s="118">
        <f aca="true" t="shared" si="2" ref="G19:G27">F19/E19</f>
        <v>1</v>
      </c>
      <c r="H19" s="118"/>
      <c r="I19" s="118"/>
      <c r="J19" s="118"/>
      <c r="K19" s="118"/>
      <c r="L19" s="118"/>
      <c r="M19" s="106"/>
      <c r="N19" s="108"/>
      <c r="O19" s="103"/>
    </row>
    <row r="20" spans="1:15" ht="12.75">
      <c r="A20" s="1"/>
      <c r="B20" s="1"/>
      <c r="C20" s="1">
        <f>SUM(C19+1)</f>
        <v>2</v>
      </c>
      <c r="D20" s="1"/>
      <c r="E20" s="49">
        <v>2000</v>
      </c>
      <c r="F20" s="49">
        <v>2000</v>
      </c>
      <c r="G20" s="118">
        <f t="shared" si="2"/>
        <v>1</v>
      </c>
      <c r="H20" s="118"/>
      <c r="I20" s="118"/>
      <c r="J20" s="118"/>
      <c r="K20" s="118"/>
      <c r="L20" s="118"/>
      <c r="M20" s="106"/>
      <c r="N20" s="108"/>
      <c r="O20" s="103"/>
    </row>
    <row r="21" spans="1:15" ht="12.75">
      <c r="A21" s="1"/>
      <c r="B21" s="1"/>
      <c r="C21" s="1">
        <f aca="true" t="shared" si="3" ref="C21:C27">SUM(C20+1)</f>
        <v>3</v>
      </c>
      <c r="D21" s="1"/>
      <c r="E21" s="49">
        <v>1000</v>
      </c>
      <c r="F21" s="49">
        <v>1000</v>
      </c>
      <c r="G21" s="118">
        <f t="shared" si="2"/>
        <v>1</v>
      </c>
      <c r="H21" s="118"/>
      <c r="I21" s="118"/>
      <c r="J21" s="118"/>
      <c r="K21" s="118"/>
      <c r="L21" s="118"/>
      <c r="M21" s="106"/>
      <c r="N21" s="108"/>
      <c r="O21" s="103"/>
    </row>
    <row r="22" spans="1:15" ht="12.75">
      <c r="A22" s="1"/>
      <c r="B22" s="1"/>
      <c r="C22" s="1">
        <f t="shared" si="3"/>
        <v>4</v>
      </c>
      <c r="D22" s="1"/>
      <c r="E22" s="49">
        <v>337</v>
      </c>
      <c r="F22" s="49">
        <v>337</v>
      </c>
      <c r="G22" s="118">
        <f t="shared" si="2"/>
        <v>1</v>
      </c>
      <c r="H22" s="118"/>
      <c r="I22" s="118"/>
      <c r="J22" s="118"/>
      <c r="K22" s="118"/>
      <c r="L22" s="118"/>
      <c r="M22" s="106"/>
      <c r="N22" s="108"/>
      <c r="O22" s="103"/>
    </row>
    <row r="23" spans="1:15" ht="12.75">
      <c r="A23" s="1"/>
      <c r="B23" s="1"/>
      <c r="C23" s="1">
        <f t="shared" si="3"/>
        <v>5</v>
      </c>
      <c r="D23" s="1"/>
      <c r="E23" s="49">
        <v>0</v>
      </c>
      <c r="F23" s="49">
        <v>0</v>
      </c>
      <c r="G23" s="118">
        <v>0</v>
      </c>
      <c r="H23" s="118"/>
      <c r="I23" s="118"/>
      <c r="J23" s="118"/>
      <c r="K23" s="118"/>
      <c r="L23" s="118"/>
      <c r="M23" s="106"/>
      <c r="N23" s="108"/>
      <c r="O23" s="103"/>
    </row>
    <row r="24" spans="1:15" ht="12.75">
      <c r="A24" s="1"/>
      <c r="B24" s="1"/>
      <c r="C24" s="1">
        <f t="shared" si="3"/>
        <v>6</v>
      </c>
      <c r="D24" s="1"/>
      <c r="E24" s="49">
        <v>3600</v>
      </c>
      <c r="F24" s="49">
        <v>3600</v>
      </c>
      <c r="G24" s="118">
        <f t="shared" si="2"/>
        <v>1</v>
      </c>
      <c r="H24" s="118"/>
      <c r="I24" s="118"/>
      <c r="J24" s="118"/>
      <c r="K24" s="118"/>
      <c r="L24" s="118"/>
      <c r="M24" s="106"/>
      <c r="N24" s="108"/>
      <c r="O24" s="103"/>
    </row>
    <row r="25" spans="1:15" ht="12.75">
      <c r="A25" s="1"/>
      <c r="B25" s="1"/>
      <c r="C25" s="1">
        <f t="shared" si="3"/>
        <v>7</v>
      </c>
      <c r="D25" s="1"/>
      <c r="E25" s="49">
        <v>8350</v>
      </c>
      <c r="F25" s="49">
        <v>8350</v>
      </c>
      <c r="G25" s="118">
        <f t="shared" si="2"/>
        <v>1</v>
      </c>
      <c r="H25" s="118"/>
      <c r="I25" s="118"/>
      <c r="J25" s="118"/>
      <c r="K25" s="118"/>
      <c r="L25" s="118"/>
      <c r="M25" s="106"/>
      <c r="N25" s="108"/>
      <c r="O25" s="103"/>
    </row>
    <row r="26" spans="1:15" ht="12.75">
      <c r="A26" s="1"/>
      <c r="B26" s="1"/>
      <c r="C26" s="1">
        <f t="shared" si="3"/>
        <v>8</v>
      </c>
      <c r="D26" s="1"/>
      <c r="E26" s="77">
        <v>7376.3</v>
      </c>
      <c r="F26" s="77">
        <v>7376.3</v>
      </c>
      <c r="G26" s="118">
        <f t="shared" si="2"/>
        <v>1</v>
      </c>
      <c r="H26" s="118"/>
      <c r="I26" s="118"/>
      <c r="J26" s="118"/>
      <c r="K26" s="118"/>
      <c r="L26" s="118"/>
      <c r="M26" s="106"/>
      <c r="N26" s="108"/>
      <c r="O26" s="103"/>
    </row>
    <row r="27" spans="1:15" ht="12.75">
      <c r="A27" s="1"/>
      <c r="B27" s="1"/>
      <c r="C27" s="1">
        <f t="shared" si="3"/>
        <v>9</v>
      </c>
      <c r="D27" s="1"/>
      <c r="E27" s="49">
        <v>877.2</v>
      </c>
      <c r="F27" s="49">
        <v>877.2</v>
      </c>
      <c r="G27" s="118">
        <f t="shared" si="2"/>
        <v>1</v>
      </c>
      <c r="H27" s="118"/>
      <c r="I27" s="118"/>
      <c r="J27" s="118"/>
      <c r="K27" s="118"/>
      <c r="L27" s="118"/>
      <c r="M27" s="106"/>
      <c r="N27" s="108"/>
      <c r="O27" s="103"/>
    </row>
    <row r="28" spans="1:15" ht="12.75">
      <c r="A28" s="1"/>
      <c r="B28" s="1"/>
      <c r="C28" s="1"/>
      <c r="D28" s="1"/>
      <c r="E28" s="4"/>
      <c r="F28" s="4"/>
      <c r="G28" s="118"/>
      <c r="H28" s="118"/>
      <c r="I28" s="118"/>
      <c r="J28" s="118"/>
      <c r="K28" s="118"/>
      <c r="L28" s="118"/>
      <c r="M28" s="106"/>
      <c r="N28" s="108"/>
      <c r="O28" s="103"/>
    </row>
    <row r="29" spans="1:15" ht="12.75">
      <c r="A29" s="1"/>
      <c r="B29" s="1"/>
      <c r="C29" s="1"/>
      <c r="D29" s="1"/>
      <c r="E29" s="4"/>
      <c r="F29" s="4"/>
      <c r="G29" s="118"/>
      <c r="H29" s="118"/>
      <c r="I29" s="118"/>
      <c r="J29" s="118"/>
      <c r="K29" s="118"/>
      <c r="L29" s="118"/>
      <c r="M29" s="107"/>
      <c r="N29" s="108"/>
      <c r="O29" s="103"/>
    </row>
    <row r="30" spans="1:15" ht="27.75" customHeight="1">
      <c r="A30" s="1"/>
      <c r="B30" s="1"/>
      <c r="C30" s="1"/>
      <c r="D30" s="1"/>
      <c r="E30" s="6" t="s">
        <v>25</v>
      </c>
      <c r="F30" s="6" t="s">
        <v>26</v>
      </c>
      <c r="G30" s="121" t="s">
        <v>53</v>
      </c>
      <c r="H30" s="104"/>
      <c r="I30" s="104"/>
      <c r="J30" s="104"/>
      <c r="K30" s="122">
        <f>G31/1</f>
        <v>782.5871191388433</v>
      </c>
      <c r="L30" s="123"/>
      <c r="M30" s="104">
        <v>0.15</v>
      </c>
      <c r="N30" s="104">
        <f>IF(K30&gt;30,3,IF(K30&gt;10,1,0))</f>
        <v>3</v>
      </c>
      <c r="O30" s="103"/>
    </row>
    <row r="31" spans="1:15" ht="25.5">
      <c r="A31" s="1"/>
      <c r="B31" s="1"/>
      <c r="C31" s="12" t="s">
        <v>50</v>
      </c>
      <c r="D31" s="1"/>
      <c r="E31" s="7">
        <v>21446.8</v>
      </c>
      <c r="F31" s="7">
        <v>2740.5</v>
      </c>
      <c r="G31" s="126">
        <f>SUM(E31/F31*100)</f>
        <v>782.5871191388433</v>
      </c>
      <c r="H31" s="127"/>
      <c r="I31" s="127"/>
      <c r="J31" s="128"/>
      <c r="K31" s="124"/>
      <c r="L31" s="125"/>
      <c r="M31" s="104"/>
      <c r="N31" s="104"/>
      <c r="O31" s="103"/>
    </row>
    <row r="32" spans="1:15" ht="12.75">
      <c r="A32" s="1"/>
      <c r="B32" s="1"/>
      <c r="C32" s="1"/>
      <c r="D32" s="1"/>
      <c r="E32" s="8"/>
      <c r="F32" s="8"/>
      <c r="G32" s="129" t="s">
        <v>54</v>
      </c>
      <c r="H32" s="130"/>
      <c r="I32" s="130"/>
      <c r="J32" s="130"/>
      <c r="K32" s="131">
        <v>1</v>
      </c>
      <c r="L32" s="132"/>
      <c r="M32" s="135">
        <v>0.1</v>
      </c>
      <c r="N32" s="135">
        <f>IF(K32=1,3)</f>
        <v>3</v>
      </c>
      <c r="O32" s="103"/>
    </row>
    <row r="33" spans="1:15" ht="12.75">
      <c r="A33" s="1"/>
      <c r="B33" s="1"/>
      <c r="C33" s="1"/>
      <c r="D33" s="1"/>
      <c r="E33" s="8">
        <v>1</v>
      </c>
      <c r="F33" s="8">
        <v>1</v>
      </c>
      <c r="G33" s="136">
        <v>1</v>
      </c>
      <c r="H33" s="137"/>
      <c r="I33" s="137"/>
      <c r="J33" s="138"/>
      <c r="K33" s="133"/>
      <c r="L33" s="134"/>
      <c r="M33" s="135"/>
      <c r="N33" s="135"/>
      <c r="O33" s="103"/>
    </row>
    <row r="34" spans="1:15" ht="12.75">
      <c r="A34" s="1"/>
      <c r="B34" s="1"/>
      <c r="C34" s="1"/>
      <c r="D34" s="1"/>
      <c r="E34" s="10"/>
      <c r="F34" s="10"/>
      <c r="G34" s="139" t="s">
        <v>55</v>
      </c>
      <c r="H34" s="140"/>
      <c r="I34" s="140"/>
      <c r="J34" s="140"/>
      <c r="K34" s="141">
        <f>G35</f>
        <v>0.8888888888888888</v>
      </c>
      <c r="L34" s="142"/>
      <c r="M34" s="145">
        <v>0.35</v>
      </c>
      <c r="N34" s="147">
        <f>IF(K34&lt;1,3,IF(К23=1,1,IF(К23&gt;1,0)))</f>
        <v>3</v>
      </c>
      <c r="O34" s="103"/>
    </row>
    <row r="35" spans="1:15" ht="12.75">
      <c r="A35" s="1"/>
      <c r="B35" s="1"/>
      <c r="C35" s="1" t="s">
        <v>60</v>
      </c>
      <c r="D35" s="1"/>
      <c r="E35" s="13"/>
      <c r="F35" s="13"/>
      <c r="G35" s="149">
        <f>AVERAGE(G36:J44)</f>
        <v>0.8888888888888888</v>
      </c>
      <c r="H35" s="150"/>
      <c r="I35" s="150"/>
      <c r="J35" s="151"/>
      <c r="K35" s="143"/>
      <c r="L35" s="144"/>
      <c r="M35" s="146"/>
      <c r="N35" s="148"/>
      <c r="O35" s="103"/>
    </row>
    <row r="36" spans="1:15" ht="12.75">
      <c r="A36" s="1"/>
      <c r="B36" s="1"/>
      <c r="C36" s="1">
        <v>1</v>
      </c>
      <c r="D36" s="1"/>
      <c r="E36" s="13"/>
      <c r="F36" s="13"/>
      <c r="G36" s="149">
        <f>SUM(G19/G5)</f>
        <v>1</v>
      </c>
      <c r="H36" s="150"/>
      <c r="I36" s="150"/>
      <c r="J36" s="151"/>
      <c r="K36" s="143"/>
      <c r="L36" s="144"/>
      <c r="M36" s="146"/>
      <c r="N36" s="148"/>
      <c r="O36" s="103"/>
    </row>
    <row r="37" spans="1:15" ht="12.75">
      <c r="A37" s="1"/>
      <c r="B37" s="1"/>
      <c r="C37" s="1">
        <f>SUM(C36+1)</f>
        <v>2</v>
      </c>
      <c r="D37" s="1"/>
      <c r="E37" s="13"/>
      <c r="F37" s="13"/>
      <c r="G37" s="149">
        <f aca="true" t="shared" si="4" ref="G37:G44">SUM(G20/G6)</f>
        <v>1</v>
      </c>
      <c r="H37" s="150"/>
      <c r="I37" s="150"/>
      <c r="J37" s="151"/>
      <c r="K37" s="143"/>
      <c r="L37" s="144"/>
      <c r="M37" s="146"/>
      <c r="N37" s="148"/>
      <c r="O37" s="103"/>
    </row>
    <row r="38" spans="1:15" ht="12.75">
      <c r="A38" s="1"/>
      <c r="B38" s="1"/>
      <c r="C38" s="1">
        <f aca="true" t="shared" si="5" ref="C38:C44">SUM(C37+1)</f>
        <v>3</v>
      </c>
      <c r="D38" s="1"/>
      <c r="E38" s="13"/>
      <c r="F38" s="13"/>
      <c r="G38" s="149">
        <f t="shared" si="4"/>
        <v>1</v>
      </c>
      <c r="H38" s="150"/>
      <c r="I38" s="150"/>
      <c r="J38" s="151"/>
      <c r="K38" s="143"/>
      <c r="L38" s="144"/>
      <c r="M38" s="146"/>
      <c r="N38" s="148"/>
      <c r="O38" s="103"/>
    </row>
    <row r="39" spans="1:15" ht="12.75">
      <c r="A39" s="1"/>
      <c r="B39" s="1"/>
      <c r="C39" s="1">
        <f t="shared" si="5"/>
        <v>4</v>
      </c>
      <c r="D39" s="1"/>
      <c r="E39" s="13"/>
      <c r="F39" s="13"/>
      <c r="G39" s="149">
        <f t="shared" si="4"/>
        <v>1</v>
      </c>
      <c r="H39" s="150"/>
      <c r="I39" s="150"/>
      <c r="J39" s="151"/>
      <c r="K39" s="143"/>
      <c r="L39" s="144"/>
      <c r="M39" s="146"/>
      <c r="N39" s="148"/>
      <c r="O39" s="103"/>
    </row>
    <row r="40" spans="1:15" ht="12.75">
      <c r="A40" s="1"/>
      <c r="B40" s="1"/>
      <c r="C40" s="1">
        <f t="shared" si="5"/>
        <v>5</v>
      </c>
      <c r="D40" s="1"/>
      <c r="E40" s="13"/>
      <c r="F40" s="10"/>
      <c r="G40" s="149">
        <v>0</v>
      </c>
      <c r="H40" s="150"/>
      <c r="I40" s="150"/>
      <c r="J40" s="151"/>
      <c r="K40" s="143"/>
      <c r="L40" s="144"/>
      <c r="M40" s="146"/>
      <c r="N40" s="148"/>
      <c r="O40" s="103"/>
    </row>
    <row r="41" spans="1:15" ht="12.75">
      <c r="A41" s="1"/>
      <c r="B41" s="1"/>
      <c r="C41" s="1">
        <f t="shared" si="5"/>
        <v>6</v>
      </c>
      <c r="D41" s="1"/>
      <c r="E41" s="13"/>
      <c r="F41" s="13"/>
      <c r="G41" s="149">
        <f t="shared" si="4"/>
        <v>1</v>
      </c>
      <c r="H41" s="150"/>
      <c r="I41" s="150"/>
      <c r="J41" s="151"/>
      <c r="K41" s="143"/>
      <c r="L41" s="144"/>
      <c r="M41" s="146"/>
      <c r="N41" s="148"/>
      <c r="O41" s="103"/>
    </row>
    <row r="42" spans="1:15" ht="12.75">
      <c r="A42" s="1"/>
      <c r="B42" s="1"/>
      <c r="C42" s="1">
        <f t="shared" si="5"/>
        <v>7</v>
      </c>
      <c r="D42" s="1"/>
      <c r="E42" s="13"/>
      <c r="F42" s="13"/>
      <c r="G42" s="149">
        <f t="shared" si="4"/>
        <v>1</v>
      </c>
      <c r="H42" s="150"/>
      <c r="I42" s="150"/>
      <c r="J42" s="151"/>
      <c r="K42" s="143"/>
      <c r="L42" s="144"/>
      <c r="M42" s="146"/>
      <c r="N42" s="148"/>
      <c r="O42" s="103"/>
    </row>
    <row r="43" spans="1:15" ht="12.75">
      <c r="A43" s="1"/>
      <c r="B43" s="1"/>
      <c r="C43" s="1">
        <f t="shared" si="5"/>
        <v>8</v>
      </c>
      <c r="D43" s="1"/>
      <c r="E43" s="13"/>
      <c r="F43" s="13"/>
      <c r="G43" s="149">
        <f t="shared" si="4"/>
        <v>1</v>
      </c>
      <c r="H43" s="150"/>
      <c r="I43" s="150"/>
      <c r="J43" s="151"/>
      <c r="K43" s="143"/>
      <c r="L43" s="144"/>
      <c r="M43" s="146"/>
      <c r="N43" s="148"/>
      <c r="O43" s="103"/>
    </row>
    <row r="44" spans="1:15" ht="12.75">
      <c r="A44" s="1"/>
      <c r="B44" s="1"/>
      <c r="C44" s="1">
        <f t="shared" si="5"/>
        <v>9</v>
      </c>
      <c r="D44" s="1"/>
      <c r="E44" s="13"/>
      <c r="F44" s="13"/>
      <c r="G44" s="149">
        <f t="shared" si="4"/>
        <v>1</v>
      </c>
      <c r="H44" s="150"/>
      <c r="I44" s="150"/>
      <c r="J44" s="151"/>
      <c r="K44" s="143"/>
      <c r="L44" s="144"/>
      <c r="M44" s="146"/>
      <c r="N44" s="148"/>
      <c r="O44" s="103"/>
    </row>
  </sheetData>
  <mergeCells count="66">
    <mergeCell ref="A1:M1"/>
    <mergeCell ref="A2:A3"/>
    <mergeCell ref="B2:B3"/>
    <mergeCell ref="C2:C3"/>
    <mergeCell ref="D2:D3"/>
    <mergeCell ref="E2:F2"/>
    <mergeCell ref="G2:J2"/>
    <mergeCell ref="K2:L2"/>
    <mergeCell ref="G3:J3"/>
    <mergeCell ref="K3:L16"/>
    <mergeCell ref="M3:M16"/>
    <mergeCell ref="N3:N16"/>
    <mergeCell ref="O3:O44"/>
    <mergeCell ref="G4:J4"/>
    <mergeCell ref="G5:J5"/>
    <mergeCell ref="G6:J6"/>
    <mergeCell ref="G7:J7"/>
    <mergeCell ref="G8:J8"/>
    <mergeCell ref="G14:J14"/>
    <mergeCell ref="G12:J12"/>
    <mergeCell ref="G13:J13"/>
    <mergeCell ref="G9:J9"/>
    <mergeCell ref="G10:J10"/>
    <mergeCell ref="G11:J11"/>
    <mergeCell ref="G15:J15"/>
    <mergeCell ref="G16:J16"/>
    <mergeCell ref="G17:J17"/>
    <mergeCell ref="K17:L29"/>
    <mergeCell ref="G24:J24"/>
    <mergeCell ref="G25:J25"/>
    <mergeCell ref="G26:J26"/>
    <mergeCell ref="G27:J27"/>
    <mergeCell ref="M17:M29"/>
    <mergeCell ref="N17:N29"/>
    <mergeCell ref="G18:J18"/>
    <mergeCell ref="G19:J19"/>
    <mergeCell ref="G20:J20"/>
    <mergeCell ref="G21:J21"/>
    <mergeCell ref="G22:J22"/>
    <mergeCell ref="G23:J23"/>
    <mergeCell ref="G28:J28"/>
    <mergeCell ref="G29:J29"/>
    <mergeCell ref="G30:J30"/>
    <mergeCell ref="K30:L31"/>
    <mergeCell ref="M30:M31"/>
    <mergeCell ref="N30:N31"/>
    <mergeCell ref="G31:J31"/>
    <mergeCell ref="G32:J32"/>
    <mergeCell ref="K32:L33"/>
    <mergeCell ref="M32:M33"/>
    <mergeCell ref="N32:N33"/>
    <mergeCell ref="G33:J33"/>
    <mergeCell ref="G34:J34"/>
    <mergeCell ref="K34:L44"/>
    <mergeCell ref="M34:M44"/>
    <mergeCell ref="N34:N4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64"/>
  <sheetViews>
    <sheetView workbookViewId="0" topLeftCell="A86">
      <selection activeCell="B42" sqref="B42"/>
    </sheetView>
  </sheetViews>
  <sheetFormatPr defaultColWidth="9.140625" defaultRowHeight="12.75"/>
  <cols>
    <col min="1" max="1" width="5.28125" style="0" customWidth="1"/>
    <col min="2" max="2" width="31.57421875" style="0" customWidth="1"/>
    <col min="3" max="3" width="27.57421875" style="0" customWidth="1"/>
    <col min="4" max="4" width="11.28125" style="0" customWidth="1"/>
    <col min="5" max="5" width="13.421875" style="0" customWidth="1"/>
    <col min="7" max="7" width="13.7109375" style="0" customWidth="1"/>
    <col min="8" max="8" width="11.140625" style="0" customWidth="1"/>
    <col min="9" max="9" width="17.421875" style="0" customWidth="1"/>
    <col min="15" max="15" width="18.8515625" style="0" customWidth="1"/>
  </cols>
  <sheetData>
    <row r="1" spans="1:13" ht="15.75" customHeight="1">
      <c r="A1" s="159" t="s">
        <v>155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5" ht="57" customHeight="1">
      <c r="A2" s="88" t="s">
        <v>1</v>
      </c>
      <c r="B2" s="88" t="s">
        <v>8</v>
      </c>
      <c r="C2" s="88" t="s">
        <v>9</v>
      </c>
      <c r="D2" s="88" t="s">
        <v>10</v>
      </c>
      <c r="E2" s="88" t="s">
        <v>16</v>
      </c>
      <c r="F2" s="88"/>
      <c r="G2" s="89" t="s">
        <v>17</v>
      </c>
      <c r="H2" s="90"/>
      <c r="I2" s="90"/>
      <c r="J2" s="91"/>
      <c r="K2" s="92" t="s">
        <v>27</v>
      </c>
      <c r="L2" s="91"/>
      <c r="M2" s="9" t="s">
        <v>28</v>
      </c>
      <c r="N2" s="2" t="s">
        <v>3</v>
      </c>
      <c r="O2" s="2" t="s">
        <v>29</v>
      </c>
    </row>
    <row r="3" spans="1:15" ht="24.75" customHeight="1">
      <c r="A3" s="88"/>
      <c r="B3" s="88"/>
      <c r="C3" s="88"/>
      <c r="D3" s="88"/>
      <c r="E3" s="3" t="s">
        <v>11</v>
      </c>
      <c r="F3" s="3" t="s">
        <v>12</v>
      </c>
      <c r="G3" s="93" t="s">
        <v>51</v>
      </c>
      <c r="H3" s="94"/>
      <c r="I3" s="94"/>
      <c r="J3" s="95"/>
      <c r="K3" s="96">
        <f>AVERAGE(G5:J53)</f>
        <v>0.8979591836734694</v>
      </c>
      <c r="L3" s="97"/>
      <c r="M3" s="109">
        <v>0.2</v>
      </c>
      <c r="N3" s="112">
        <f>IF(K3&gt;1,3,0+IF(K3=1,1))</f>
        <v>0</v>
      </c>
      <c r="O3" s="102">
        <f>((M3*N3)+(M57*N57)+(M110*N110)+(M112*N112)+(M114*N114))</f>
        <v>2.4</v>
      </c>
    </row>
    <row r="4" spans="1:15" ht="13.5" customHeight="1" hidden="1">
      <c r="A4" s="1"/>
      <c r="B4" s="54" t="s">
        <v>160</v>
      </c>
      <c r="C4" s="12"/>
      <c r="D4" s="63"/>
      <c r="E4" s="63"/>
      <c r="F4" s="63"/>
      <c r="G4" s="84"/>
      <c r="H4" s="85"/>
      <c r="I4" s="85"/>
      <c r="J4" s="86"/>
      <c r="K4" s="98"/>
      <c r="L4" s="99"/>
      <c r="M4" s="110"/>
      <c r="N4" s="113"/>
      <c r="O4" s="103"/>
    </row>
    <row r="5" spans="1:15" ht="13.5" customHeight="1">
      <c r="A5" s="1">
        <f>SUM(A4+1)</f>
        <v>1</v>
      </c>
      <c r="B5" s="55" t="s">
        <v>156</v>
      </c>
      <c r="C5" s="64"/>
      <c r="D5" s="65" t="s">
        <v>206</v>
      </c>
      <c r="E5" s="65">
        <v>3</v>
      </c>
      <c r="F5" s="65">
        <v>3</v>
      </c>
      <c r="G5" s="84">
        <f>F5/E5</f>
        <v>1</v>
      </c>
      <c r="H5" s="85"/>
      <c r="I5" s="85"/>
      <c r="J5" s="86"/>
      <c r="K5" s="98"/>
      <c r="L5" s="99"/>
      <c r="M5" s="110"/>
      <c r="N5" s="113"/>
      <c r="O5" s="103"/>
    </row>
    <row r="6" spans="1:15" ht="13.5" customHeight="1">
      <c r="A6" s="1">
        <f aca="true" t="shared" si="0" ref="A6:A52">SUM(A5+1)</f>
        <v>2</v>
      </c>
      <c r="B6" s="55" t="s">
        <v>157</v>
      </c>
      <c r="C6" s="64"/>
      <c r="D6" s="65" t="s">
        <v>207</v>
      </c>
      <c r="E6" s="65">
        <v>1</v>
      </c>
      <c r="F6" s="65"/>
      <c r="G6" s="84">
        <f aca="true" t="shared" si="1" ref="G6:G53">F6/E6</f>
        <v>0</v>
      </c>
      <c r="H6" s="85"/>
      <c r="I6" s="85"/>
      <c r="J6" s="86"/>
      <c r="K6" s="98"/>
      <c r="L6" s="99"/>
      <c r="M6" s="110"/>
      <c r="N6" s="113"/>
      <c r="O6" s="103"/>
    </row>
    <row r="7" spans="1:15" ht="13.5" customHeight="1">
      <c r="A7" s="1">
        <f t="shared" si="0"/>
        <v>3</v>
      </c>
      <c r="B7" s="55" t="s">
        <v>158</v>
      </c>
      <c r="C7" s="62"/>
      <c r="D7" s="65" t="s">
        <v>206</v>
      </c>
      <c r="E7" s="65">
        <v>1</v>
      </c>
      <c r="F7" s="65"/>
      <c r="G7" s="84">
        <f t="shared" si="1"/>
        <v>0</v>
      </c>
      <c r="H7" s="85"/>
      <c r="I7" s="85"/>
      <c r="J7" s="86"/>
      <c r="K7" s="98"/>
      <c r="L7" s="99"/>
      <c r="M7" s="110"/>
      <c r="N7" s="113"/>
      <c r="O7" s="103"/>
    </row>
    <row r="8" spans="1:15" ht="13.5" customHeight="1">
      <c r="A8" s="1">
        <f t="shared" si="0"/>
        <v>4</v>
      </c>
      <c r="B8" s="55" t="s">
        <v>159</v>
      </c>
      <c r="C8" s="62"/>
      <c r="D8" s="65" t="s">
        <v>206</v>
      </c>
      <c r="E8" s="65">
        <v>1</v>
      </c>
      <c r="F8" s="65"/>
      <c r="G8" s="84">
        <f t="shared" si="1"/>
        <v>0</v>
      </c>
      <c r="H8" s="85"/>
      <c r="I8" s="85"/>
      <c r="J8" s="86"/>
      <c r="K8" s="98"/>
      <c r="L8" s="99"/>
      <c r="M8" s="110"/>
      <c r="N8" s="113"/>
      <c r="O8" s="103"/>
    </row>
    <row r="9" spans="1:15" ht="13.5" customHeight="1">
      <c r="A9" s="1">
        <v>5</v>
      </c>
      <c r="B9" s="55" t="s">
        <v>161</v>
      </c>
      <c r="C9" s="62"/>
      <c r="D9" s="65" t="s">
        <v>206</v>
      </c>
      <c r="E9" s="65">
        <v>1</v>
      </c>
      <c r="F9" s="65">
        <v>1</v>
      </c>
      <c r="G9" s="84">
        <f t="shared" si="1"/>
        <v>1</v>
      </c>
      <c r="H9" s="85"/>
      <c r="I9" s="85"/>
      <c r="J9" s="86"/>
      <c r="K9" s="98"/>
      <c r="L9" s="99"/>
      <c r="M9" s="110"/>
      <c r="N9" s="113"/>
      <c r="O9" s="103"/>
    </row>
    <row r="10" spans="1:15" ht="13.5" customHeight="1">
      <c r="A10" s="1">
        <f t="shared" si="0"/>
        <v>6</v>
      </c>
      <c r="B10" s="55" t="s">
        <v>162</v>
      </c>
      <c r="C10" s="62"/>
      <c r="D10" s="65" t="s">
        <v>208</v>
      </c>
      <c r="E10" s="65">
        <v>60</v>
      </c>
      <c r="F10" s="65"/>
      <c r="G10" s="84">
        <f t="shared" si="1"/>
        <v>0</v>
      </c>
      <c r="H10" s="85"/>
      <c r="I10" s="85"/>
      <c r="J10" s="86"/>
      <c r="K10" s="98"/>
      <c r="L10" s="99"/>
      <c r="M10" s="110"/>
      <c r="N10" s="113"/>
      <c r="O10" s="103"/>
    </row>
    <row r="11" spans="1:15" ht="13.5" customHeight="1">
      <c r="A11" s="1">
        <f t="shared" si="0"/>
        <v>7</v>
      </c>
      <c r="B11" s="55" t="s">
        <v>163</v>
      </c>
      <c r="C11" s="62"/>
      <c r="D11" s="68" t="s">
        <v>209</v>
      </c>
      <c r="E11" s="68">
        <v>1</v>
      </c>
      <c r="F11" s="69">
        <v>1</v>
      </c>
      <c r="G11" s="84">
        <f t="shared" si="1"/>
        <v>1</v>
      </c>
      <c r="H11" s="85"/>
      <c r="I11" s="85"/>
      <c r="J11" s="86"/>
      <c r="K11" s="98"/>
      <c r="L11" s="99"/>
      <c r="M11" s="110"/>
      <c r="N11" s="113"/>
      <c r="O11" s="103"/>
    </row>
    <row r="12" spans="1:15" ht="13.5" customHeight="1">
      <c r="A12" s="1">
        <f t="shared" si="0"/>
        <v>8</v>
      </c>
      <c r="B12" s="55" t="s">
        <v>164</v>
      </c>
      <c r="C12" s="62"/>
      <c r="D12" s="65"/>
      <c r="E12" s="65">
        <v>1</v>
      </c>
      <c r="F12" s="65">
        <v>1</v>
      </c>
      <c r="G12" s="84">
        <f t="shared" si="1"/>
        <v>1</v>
      </c>
      <c r="H12" s="85"/>
      <c r="I12" s="85"/>
      <c r="J12" s="86"/>
      <c r="K12" s="98"/>
      <c r="L12" s="99"/>
      <c r="M12" s="110"/>
      <c r="N12" s="113"/>
      <c r="O12" s="103"/>
    </row>
    <row r="13" spans="1:15" ht="13.5" customHeight="1">
      <c r="A13" s="1">
        <f t="shared" si="0"/>
        <v>9</v>
      </c>
      <c r="B13" s="55" t="s">
        <v>165</v>
      </c>
      <c r="C13" s="64"/>
      <c r="D13" s="65"/>
      <c r="E13" s="65">
        <v>1</v>
      </c>
      <c r="F13" s="65">
        <v>1</v>
      </c>
      <c r="G13" s="84">
        <f t="shared" si="1"/>
        <v>1</v>
      </c>
      <c r="H13" s="85"/>
      <c r="I13" s="85"/>
      <c r="J13" s="86"/>
      <c r="K13" s="98"/>
      <c r="L13" s="99"/>
      <c r="M13" s="110"/>
      <c r="N13" s="113"/>
      <c r="O13" s="103"/>
    </row>
    <row r="14" spans="1:15" ht="13.5" customHeight="1">
      <c r="A14" s="1">
        <v>10</v>
      </c>
      <c r="B14" s="55" t="s">
        <v>166</v>
      </c>
      <c r="C14" s="64"/>
      <c r="D14" s="65" t="s">
        <v>206</v>
      </c>
      <c r="E14" s="65">
        <v>1</v>
      </c>
      <c r="F14" s="65">
        <v>1</v>
      </c>
      <c r="G14" s="84">
        <f t="shared" si="1"/>
        <v>1</v>
      </c>
      <c r="H14" s="85"/>
      <c r="I14" s="85"/>
      <c r="J14" s="86"/>
      <c r="K14" s="98"/>
      <c r="L14" s="99"/>
      <c r="M14" s="110"/>
      <c r="N14" s="113"/>
      <c r="O14" s="103"/>
    </row>
    <row r="15" spans="1:15" ht="13.5" customHeight="1">
      <c r="A15" s="1">
        <f t="shared" si="0"/>
        <v>11</v>
      </c>
      <c r="B15" s="55" t="s">
        <v>167</v>
      </c>
      <c r="C15" s="62"/>
      <c r="D15" s="65" t="s">
        <v>206</v>
      </c>
      <c r="E15" s="65">
        <v>1</v>
      </c>
      <c r="F15" s="65">
        <v>1</v>
      </c>
      <c r="G15" s="84">
        <f t="shared" si="1"/>
        <v>1</v>
      </c>
      <c r="H15" s="85"/>
      <c r="I15" s="85"/>
      <c r="J15" s="86"/>
      <c r="K15" s="98"/>
      <c r="L15" s="99"/>
      <c r="M15" s="110"/>
      <c r="N15" s="113"/>
      <c r="O15" s="103"/>
    </row>
    <row r="16" spans="1:15" ht="13.5" customHeight="1">
      <c r="A16" s="1">
        <f t="shared" si="0"/>
        <v>12</v>
      </c>
      <c r="B16" s="55" t="s">
        <v>168</v>
      </c>
      <c r="C16" s="62"/>
      <c r="D16" s="65" t="s">
        <v>206</v>
      </c>
      <c r="E16" s="65">
        <v>1</v>
      </c>
      <c r="F16" s="65">
        <v>1</v>
      </c>
      <c r="G16" s="84">
        <f t="shared" si="1"/>
        <v>1</v>
      </c>
      <c r="H16" s="85"/>
      <c r="I16" s="85"/>
      <c r="J16" s="86"/>
      <c r="K16" s="98"/>
      <c r="L16" s="99"/>
      <c r="M16" s="110"/>
      <c r="N16" s="113"/>
      <c r="O16" s="103"/>
    </row>
    <row r="17" spans="1:15" ht="13.5" customHeight="1">
      <c r="A17" s="1">
        <f t="shared" si="0"/>
        <v>13</v>
      </c>
      <c r="B17" s="55" t="s">
        <v>169</v>
      </c>
      <c r="C17" s="64"/>
      <c r="D17" s="65" t="s">
        <v>206</v>
      </c>
      <c r="E17" s="65">
        <v>1</v>
      </c>
      <c r="F17" s="65">
        <v>1</v>
      </c>
      <c r="G17" s="84">
        <f t="shared" si="1"/>
        <v>1</v>
      </c>
      <c r="H17" s="85"/>
      <c r="I17" s="85"/>
      <c r="J17" s="86"/>
      <c r="K17" s="98"/>
      <c r="L17" s="99"/>
      <c r="M17" s="110"/>
      <c r="N17" s="113"/>
      <c r="O17" s="103"/>
    </row>
    <row r="18" spans="1:15" ht="13.5" customHeight="1">
      <c r="A18" s="1">
        <f t="shared" si="0"/>
        <v>14</v>
      </c>
      <c r="B18" s="55" t="s">
        <v>170</v>
      </c>
      <c r="C18" s="64"/>
      <c r="D18" s="65" t="s">
        <v>206</v>
      </c>
      <c r="E18" s="65">
        <v>1</v>
      </c>
      <c r="F18" s="65">
        <v>1</v>
      </c>
      <c r="G18" s="84">
        <f t="shared" si="1"/>
        <v>1</v>
      </c>
      <c r="H18" s="85"/>
      <c r="I18" s="85"/>
      <c r="J18" s="86"/>
      <c r="K18" s="98"/>
      <c r="L18" s="99"/>
      <c r="M18" s="110"/>
      <c r="N18" s="113"/>
      <c r="O18" s="103"/>
    </row>
    <row r="19" spans="1:15" ht="13.5" customHeight="1">
      <c r="A19" s="1">
        <f t="shared" si="0"/>
        <v>15</v>
      </c>
      <c r="B19" s="55" t="s">
        <v>171</v>
      </c>
      <c r="C19" s="64"/>
      <c r="D19" s="65" t="s">
        <v>210</v>
      </c>
      <c r="E19" s="65">
        <v>150</v>
      </c>
      <c r="F19" s="65">
        <v>150</v>
      </c>
      <c r="G19" s="84">
        <f t="shared" si="1"/>
        <v>1</v>
      </c>
      <c r="H19" s="85"/>
      <c r="I19" s="85"/>
      <c r="J19" s="86"/>
      <c r="K19" s="98"/>
      <c r="L19" s="99"/>
      <c r="M19" s="110"/>
      <c r="N19" s="113"/>
      <c r="O19" s="103"/>
    </row>
    <row r="20" spans="1:15" ht="13.5" customHeight="1">
      <c r="A20" s="1">
        <f t="shared" si="0"/>
        <v>16</v>
      </c>
      <c r="B20" s="55" t="s">
        <v>172</v>
      </c>
      <c r="C20" s="62"/>
      <c r="D20" s="65" t="s">
        <v>206</v>
      </c>
      <c r="E20" s="65">
        <v>1</v>
      </c>
      <c r="F20" s="65"/>
      <c r="G20" s="84">
        <f t="shared" si="1"/>
        <v>0</v>
      </c>
      <c r="H20" s="85"/>
      <c r="I20" s="85"/>
      <c r="J20" s="86"/>
      <c r="K20" s="98"/>
      <c r="L20" s="99"/>
      <c r="M20" s="110"/>
      <c r="N20" s="113"/>
      <c r="O20" s="103"/>
    </row>
    <row r="21" spans="1:15" ht="13.5" customHeight="1">
      <c r="A21" s="1">
        <f t="shared" si="0"/>
        <v>17</v>
      </c>
      <c r="B21" s="55" t="s">
        <v>173</v>
      </c>
      <c r="C21" s="62"/>
      <c r="D21" s="65"/>
      <c r="E21" s="65">
        <v>1</v>
      </c>
      <c r="F21" s="65">
        <v>1</v>
      </c>
      <c r="G21" s="84">
        <f t="shared" si="1"/>
        <v>1</v>
      </c>
      <c r="H21" s="85"/>
      <c r="I21" s="85"/>
      <c r="J21" s="86"/>
      <c r="K21" s="98"/>
      <c r="L21" s="99"/>
      <c r="M21" s="110"/>
      <c r="N21" s="113"/>
      <c r="O21" s="103"/>
    </row>
    <row r="22" spans="1:15" ht="13.5" customHeight="1">
      <c r="A22" s="1">
        <v>18</v>
      </c>
      <c r="B22" s="70" t="s">
        <v>174</v>
      </c>
      <c r="C22" s="64"/>
      <c r="D22" s="65" t="s">
        <v>206</v>
      </c>
      <c r="E22" s="65">
        <v>1</v>
      </c>
      <c r="F22" s="65">
        <v>1</v>
      </c>
      <c r="G22" s="84">
        <f t="shared" si="1"/>
        <v>1</v>
      </c>
      <c r="H22" s="85"/>
      <c r="I22" s="85"/>
      <c r="J22" s="86"/>
      <c r="K22" s="98"/>
      <c r="L22" s="99"/>
      <c r="M22" s="110"/>
      <c r="N22" s="113"/>
      <c r="O22" s="103"/>
    </row>
    <row r="23" spans="1:15" ht="13.5" customHeight="1">
      <c r="A23" s="1">
        <f t="shared" si="0"/>
        <v>19</v>
      </c>
      <c r="B23" s="70" t="s">
        <v>175</v>
      </c>
      <c r="C23" s="64"/>
      <c r="D23" s="65" t="s">
        <v>206</v>
      </c>
      <c r="E23" s="65">
        <v>1</v>
      </c>
      <c r="F23" s="65">
        <v>1</v>
      </c>
      <c r="G23" s="84">
        <f t="shared" si="1"/>
        <v>1</v>
      </c>
      <c r="H23" s="85"/>
      <c r="I23" s="85"/>
      <c r="J23" s="86"/>
      <c r="K23" s="98"/>
      <c r="L23" s="99"/>
      <c r="M23" s="110"/>
      <c r="N23" s="113"/>
      <c r="O23" s="103"/>
    </row>
    <row r="24" spans="1:15" ht="13.5" customHeight="1">
      <c r="A24" s="1">
        <v>20</v>
      </c>
      <c r="B24" s="71" t="s">
        <v>176</v>
      </c>
      <c r="C24" s="62"/>
      <c r="D24" s="65" t="s">
        <v>206</v>
      </c>
      <c r="E24" s="65">
        <v>1</v>
      </c>
      <c r="F24" s="65">
        <v>1</v>
      </c>
      <c r="G24" s="84">
        <f t="shared" si="1"/>
        <v>1</v>
      </c>
      <c r="H24" s="85"/>
      <c r="I24" s="85"/>
      <c r="J24" s="86"/>
      <c r="K24" s="98"/>
      <c r="L24" s="99"/>
      <c r="M24" s="110"/>
      <c r="N24" s="113"/>
      <c r="O24" s="103"/>
    </row>
    <row r="25" spans="1:15" ht="13.5" customHeight="1">
      <c r="A25" s="1">
        <f t="shared" si="0"/>
        <v>21</v>
      </c>
      <c r="B25" s="71" t="s">
        <v>177</v>
      </c>
      <c r="C25" s="62"/>
      <c r="D25" s="65" t="s">
        <v>206</v>
      </c>
      <c r="E25" s="65">
        <v>2</v>
      </c>
      <c r="F25" s="65">
        <v>2</v>
      </c>
      <c r="G25" s="84">
        <f t="shared" si="1"/>
        <v>1</v>
      </c>
      <c r="H25" s="85"/>
      <c r="I25" s="85"/>
      <c r="J25" s="86"/>
      <c r="K25" s="98"/>
      <c r="L25" s="99"/>
      <c r="M25" s="110"/>
      <c r="N25" s="113"/>
      <c r="O25" s="103"/>
    </row>
    <row r="26" spans="1:15" ht="13.5" customHeight="1">
      <c r="A26" s="1">
        <v>22</v>
      </c>
      <c r="B26" s="59" t="s">
        <v>178</v>
      </c>
      <c r="C26" s="62"/>
      <c r="D26" s="65" t="s">
        <v>206</v>
      </c>
      <c r="E26" s="65">
        <v>1</v>
      </c>
      <c r="F26" s="65">
        <v>1</v>
      </c>
      <c r="G26" s="84">
        <f t="shared" si="1"/>
        <v>1</v>
      </c>
      <c r="H26" s="85"/>
      <c r="I26" s="85"/>
      <c r="J26" s="86"/>
      <c r="K26" s="98"/>
      <c r="L26" s="99"/>
      <c r="M26" s="110"/>
      <c r="N26" s="113"/>
      <c r="O26" s="103"/>
    </row>
    <row r="27" spans="1:15" ht="13.5" customHeight="1">
      <c r="A27" s="1">
        <f t="shared" si="0"/>
        <v>23</v>
      </c>
      <c r="B27" s="59" t="s">
        <v>179</v>
      </c>
      <c r="C27" s="62"/>
      <c r="D27" s="65" t="s">
        <v>206</v>
      </c>
      <c r="E27" s="65">
        <v>1</v>
      </c>
      <c r="F27" s="65">
        <v>1</v>
      </c>
      <c r="G27" s="84">
        <f t="shared" si="1"/>
        <v>1</v>
      </c>
      <c r="H27" s="85"/>
      <c r="I27" s="85"/>
      <c r="J27" s="86"/>
      <c r="K27" s="98"/>
      <c r="L27" s="99"/>
      <c r="M27" s="110"/>
      <c r="N27" s="113"/>
      <c r="O27" s="103"/>
    </row>
    <row r="28" spans="1:15" ht="13.5" customHeight="1">
      <c r="A28" s="1">
        <f t="shared" si="0"/>
        <v>24</v>
      </c>
      <c r="B28" s="59" t="s">
        <v>180</v>
      </c>
      <c r="C28" s="62"/>
      <c r="D28" s="65" t="s">
        <v>206</v>
      </c>
      <c r="E28" s="65">
        <v>1</v>
      </c>
      <c r="F28" s="65">
        <v>1</v>
      </c>
      <c r="G28" s="84">
        <f t="shared" si="1"/>
        <v>1</v>
      </c>
      <c r="H28" s="85"/>
      <c r="I28" s="85"/>
      <c r="J28" s="86"/>
      <c r="K28" s="98"/>
      <c r="L28" s="99"/>
      <c r="M28" s="110"/>
      <c r="N28" s="113"/>
      <c r="O28" s="103"/>
    </row>
    <row r="29" spans="1:15" ht="13.5" customHeight="1">
      <c r="A29" s="1">
        <f t="shared" si="0"/>
        <v>25</v>
      </c>
      <c r="B29" s="59" t="s">
        <v>181</v>
      </c>
      <c r="C29" s="64"/>
      <c r="D29" s="65" t="s">
        <v>206</v>
      </c>
      <c r="E29" s="65">
        <v>1</v>
      </c>
      <c r="F29" s="65">
        <v>1</v>
      </c>
      <c r="G29" s="84">
        <f t="shared" si="1"/>
        <v>1</v>
      </c>
      <c r="H29" s="85"/>
      <c r="I29" s="85"/>
      <c r="J29" s="86"/>
      <c r="K29" s="98"/>
      <c r="L29" s="99"/>
      <c r="M29" s="110"/>
      <c r="N29" s="113"/>
      <c r="O29" s="103"/>
    </row>
    <row r="30" spans="1:15" ht="13.5" customHeight="1">
      <c r="A30" s="1">
        <v>26</v>
      </c>
      <c r="B30" s="59" t="s">
        <v>182</v>
      </c>
      <c r="C30" s="64"/>
      <c r="D30" s="65" t="s">
        <v>206</v>
      </c>
      <c r="E30" s="65">
        <v>1</v>
      </c>
      <c r="F30" s="65">
        <v>1</v>
      </c>
      <c r="G30" s="84">
        <f t="shared" si="1"/>
        <v>1</v>
      </c>
      <c r="H30" s="85"/>
      <c r="I30" s="85"/>
      <c r="J30" s="86"/>
      <c r="K30" s="98"/>
      <c r="L30" s="99"/>
      <c r="M30" s="110"/>
      <c r="N30" s="113"/>
      <c r="O30" s="103"/>
    </row>
    <row r="31" spans="1:15" ht="13.5" customHeight="1">
      <c r="A31" s="1">
        <f t="shared" si="0"/>
        <v>27</v>
      </c>
      <c r="B31" s="59" t="s">
        <v>183</v>
      </c>
      <c r="C31" s="62"/>
      <c r="D31" s="65" t="s">
        <v>206</v>
      </c>
      <c r="E31" s="65">
        <v>2</v>
      </c>
      <c r="F31" s="65">
        <v>2</v>
      </c>
      <c r="G31" s="84">
        <f t="shared" si="1"/>
        <v>1</v>
      </c>
      <c r="H31" s="85"/>
      <c r="I31" s="85"/>
      <c r="J31" s="86"/>
      <c r="K31" s="98"/>
      <c r="L31" s="99"/>
      <c r="M31" s="110"/>
      <c r="N31" s="113"/>
      <c r="O31" s="103"/>
    </row>
    <row r="32" spans="1:15" ht="13.5" customHeight="1">
      <c r="A32" s="1">
        <f t="shared" si="0"/>
        <v>28</v>
      </c>
      <c r="B32" s="59" t="s">
        <v>184</v>
      </c>
      <c r="C32" s="62"/>
      <c r="D32" s="65" t="s">
        <v>206</v>
      </c>
      <c r="E32" s="65">
        <v>2</v>
      </c>
      <c r="F32" s="65">
        <v>2</v>
      </c>
      <c r="G32" s="84">
        <f t="shared" si="1"/>
        <v>1</v>
      </c>
      <c r="H32" s="85"/>
      <c r="I32" s="85"/>
      <c r="J32" s="86"/>
      <c r="K32" s="98"/>
      <c r="L32" s="99"/>
      <c r="M32" s="110"/>
      <c r="N32" s="113"/>
      <c r="O32" s="103"/>
    </row>
    <row r="33" spans="1:15" ht="13.5" customHeight="1">
      <c r="A33" s="1">
        <v>29</v>
      </c>
      <c r="B33" s="56" t="s">
        <v>185</v>
      </c>
      <c r="C33" s="1"/>
      <c r="D33" s="63"/>
      <c r="E33" s="63">
        <v>1</v>
      </c>
      <c r="F33" s="63">
        <v>1</v>
      </c>
      <c r="G33" s="84">
        <f t="shared" si="1"/>
        <v>1</v>
      </c>
      <c r="H33" s="85"/>
      <c r="I33" s="85"/>
      <c r="J33" s="86"/>
      <c r="K33" s="98"/>
      <c r="L33" s="99"/>
      <c r="M33" s="110"/>
      <c r="N33" s="113"/>
      <c r="O33" s="103"/>
    </row>
    <row r="34" spans="1:15" ht="13.5" customHeight="1">
      <c r="A34" s="1">
        <v>30</v>
      </c>
      <c r="B34" s="57" t="s">
        <v>186</v>
      </c>
      <c r="C34" s="1"/>
      <c r="D34" s="63"/>
      <c r="E34" s="63">
        <v>1</v>
      </c>
      <c r="F34" s="63">
        <v>1</v>
      </c>
      <c r="G34" s="84">
        <f t="shared" si="1"/>
        <v>1</v>
      </c>
      <c r="H34" s="85"/>
      <c r="I34" s="85"/>
      <c r="J34" s="86"/>
      <c r="K34" s="98"/>
      <c r="L34" s="99"/>
      <c r="M34" s="110"/>
      <c r="N34" s="113"/>
      <c r="O34" s="103"/>
    </row>
    <row r="35" spans="1:15" ht="13.5" customHeight="1">
      <c r="A35" s="1">
        <f t="shared" si="0"/>
        <v>31</v>
      </c>
      <c r="B35" s="57" t="s">
        <v>187</v>
      </c>
      <c r="C35" s="1"/>
      <c r="D35" s="63"/>
      <c r="E35" s="63">
        <v>1</v>
      </c>
      <c r="F35" s="63">
        <v>1</v>
      </c>
      <c r="G35" s="84">
        <f t="shared" si="1"/>
        <v>1</v>
      </c>
      <c r="H35" s="85"/>
      <c r="I35" s="85"/>
      <c r="J35" s="86"/>
      <c r="K35" s="98"/>
      <c r="L35" s="99"/>
      <c r="M35" s="110"/>
      <c r="N35" s="113"/>
      <c r="O35" s="103"/>
    </row>
    <row r="36" spans="1:15" ht="13.5" customHeight="1">
      <c r="A36" s="1">
        <f t="shared" si="0"/>
        <v>32</v>
      </c>
      <c r="B36" s="58" t="s">
        <v>188</v>
      </c>
      <c r="C36" s="1"/>
      <c r="D36" s="63"/>
      <c r="E36" s="63">
        <v>1</v>
      </c>
      <c r="F36" s="63">
        <v>1</v>
      </c>
      <c r="G36" s="84">
        <f t="shared" si="1"/>
        <v>1</v>
      </c>
      <c r="H36" s="85"/>
      <c r="I36" s="85"/>
      <c r="J36" s="86"/>
      <c r="K36" s="98"/>
      <c r="L36" s="99"/>
      <c r="M36" s="110"/>
      <c r="N36" s="113"/>
      <c r="O36" s="103"/>
    </row>
    <row r="37" spans="1:15" ht="13.5" customHeight="1">
      <c r="A37" s="1">
        <f t="shared" si="0"/>
        <v>33</v>
      </c>
      <c r="B37" s="58" t="s">
        <v>189</v>
      </c>
      <c r="C37" s="1"/>
      <c r="D37" s="63"/>
      <c r="E37" s="63">
        <v>1</v>
      </c>
      <c r="F37" s="63">
        <v>1</v>
      </c>
      <c r="G37" s="84">
        <f t="shared" si="1"/>
        <v>1</v>
      </c>
      <c r="H37" s="85"/>
      <c r="I37" s="85"/>
      <c r="J37" s="86"/>
      <c r="K37" s="98"/>
      <c r="L37" s="99"/>
      <c r="M37" s="110"/>
      <c r="N37" s="113"/>
      <c r="O37" s="103"/>
    </row>
    <row r="38" spans="1:15" ht="13.5" customHeight="1">
      <c r="A38" s="1">
        <f t="shared" si="0"/>
        <v>34</v>
      </c>
      <c r="B38" s="58" t="s">
        <v>190</v>
      </c>
      <c r="C38" s="1"/>
      <c r="D38" s="63"/>
      <c r="E38" s="63">
        <v>1</v>
      </c>
      <c r="F38" s="63">
        <v>1</v>
      </c>
      <c r="G38" s="84">
        <f t="shared" si="1"/>
        <v>1</v>
      </c>
      <c r="H38" s="85"/>
      <c r="I38" s="85"/>
      <c r="J38" s="86"/>
      <c r="K38" s="98"/>
      <c r="L38" s="99"/>
      <c r="M38" s="110"/>
      <c r="N38" s="113"/>
      <c r="O38" s="103"/>
    </row>
    <row r="39" spans="1:15" ht="13.5" customHeight="1">
      <c r="A39" s="1">
        <v>35</v>
      </c>
      <c r="B39" s="59" t="s">
        <v>191</v>
      </c>
      <c r="C39" s="12"/>
      <c r="D39" s="63"/>
      <c r="E39" s="63">
        <v>1</v>
      </c>
      <c r="F39" s="63">
        <v>1</v>
      </c>
      <c r="G39" s="84">
        <f t="shared" si="1"/>
        <v>1</v>
      </c>
      <c r="H39" s="85"/>
      <c r="I39" s="85"/>
      <c r="J39" s="86"/>
      <c r="K39" s="98"/>
      <c r="L39" s="99"/>
      <c r="M39" s="110"/>
      <c r="N39" s="113"/>
      <c r="O39" s="103"/>
    </row>
    <row r="40" spans="1:15" ht="13.5" customHeight="1">
      <c r="A40" s="1">
        <f t="shared" si="0"/>
        <v>36</v>
      </c>
      <c r="B40" s="59" t="s">
        <v>192</v>
      </c>
      <c r="C40" s="12"/>
      <c r="D40" s="63"/>
      <c r="E40" s="63">
        <v>1</v>
      </c>
      <c r="F40" s="63">
        <v>1</v>
      </c>
      <c r="G40" s="84">
        <f t="shared" si="1"/>
        <v>1</v>
      </c>
      <c r="H40" s="85"/>
      <c r="I40" s="85"/>
      <c r="J40" s="86"/>
      <c r="K40" s="98"/>
      <c r="L40" s="99"/>
      <c r="M40" s="110"/>
      <c r="N40" s="113"/>
      <c r="O40" s="103"/>
    </row>
    <row r="41" spans="1:15" ht="13.5" customHeight="1">
      <c r="A41" s="1">
        <f t="shared" si="0"/>
        <v>37</v>
      </c>
      <c r="B41" s="60" t="s">
        <v>193</v>
      </c>
      <c r="C41" s="1"/>
      <c r="D41" s="63"/>
      <c r="E41" s="63">
        <v>1</v>
      </c>
      <c r="F41" s="63">
        <v>1</v>
      </c>
      <c r="G41" s="84">
        <f t="shared" si="1"/>
        <v>1</v>
      </c>
      <c r="H41" s="85"/>
      <c r="I41" s="85"/>
      <c r="J41" s="86"/>
      <c r="K41" s="98"/>
      <c r="L41" s="99"/>
      <c r="M41" s="110"/>
      <c r="N41" s="113"/>
      <c r="O41" s="103"/>
    </row>
    <row r="42" spans="1:15" ht="13.5" customHeight="1">
      <c r="A42" s="1">
        <f t="shared" si="0"/>
        <v>38</v>
      </c>
      <c r="B42" s="60" t="s">
        <v>194</v>
      </c>
      <c r="C42" s="1"/>
      <c r="D42" s="63"/>
      <c r="E42" s="63">
        <v>1</v>
      </c>
      <c r="F42" s="63">
        <v>1</v>
      </c>
      <c r="G42" s="84">
        <f t="shared" si="1"/>
        <v>1</v>
      </c>
      <c r="H42" s="85"/>
      <c r="I42" s="85"/>
      <c r="J42" s="86"/>
      <c r="K42" s="98"/>
      <c r="L42" s="99"/>
      <c r="M42" s="110"/>
      <c r="N42" s="113"/>
      <c r="O42" s="103"/>
    </row>
    <row r="43" spans="1:15" ht="13.5" customHeight="1">
      <c r="A43" s="1">
        <v>39</v>
      </c>
      <c r="B43" s="61" t="s">
        <v>195</v>
      </c>
      <c r="C43" s="12"/>
      <c r="D43" s="63"/>
      <c r="E43" s="63">
        <v>1</v>
      </c>
      <c r="F43" s="63">
        <v>1</v>
      </c>
      <c r="G43" s="84">
        <f t="shared" si="1"/>
        <v>1</v>
      </c>
      <c r="H43" s="85"/>
      <c r="I43" s="85"/>
      <c r="J43" s="86"/>
      <c r="K43" s="98"/>
      <c r="L43" s="99"/>
      <c r="M43" s="110"/>
      <c r="N43" s="113"/>
      <c r="O43" s="103"/>
    </row>
    <row r="44" spans="1:15" ht="13.5" customHeight="1">
      <c r="A44" s="1">
        <f t="shared" si="0"/>
        <v>40</v>
      </c>
      <c r="B44" s="61" t="s">
        <v>196</v>
      </c>
      <c r="C44" s="12"/>
      <c r="D44" s="63"/>
      <c r="E44" s="63">
        <v>1</v>
      </c>
      <c r="F44" s="63">
        <v>1</v>
      </c>
      <c r="G44" s="84">
        <f t="shared" si="1"/>
        <v>1</v>
      </c>
      <c r="H44" s="85"/>
      <c r="I44" s="85"/>
      <c r="J44" s="86"/>
      <c r="K44" s="98"/>
      <c r="L44" s="99"/>
      <c r="M44" s="110"/>
      <c r="N44" s="113"/>
      <c r="O44" s="103"/>
    </row>
    <row r="45" spans="1:15" ht="13.5" customHeight="1">
      <c r="A45" s="1">
        <f t="shared" si="0"/>
        <v>41</v>
      </c>
      <c r="B45" s="61" t="s">
        <v>197</v>
      </c>
      <c r="C45" s="12"/>
      <c r="D45" s="63"/>
      <c r="E45" s="63">
        <v>1</v>
      </c>
      <c r="F45" s="63">
        <v>1</v>
      </c>
      <c r="G45" s="84">
        <f t="shared" si="1"/>
        <v>1</v>
      </c>
      <c r="H45" s="85"/>
      <c r="I45" s="85"/>
      <c r="J45" s="86"/>
      <c r="K45" s="98"/>
      <c r="L45" s="99"/>
      <c r="M45" s="110"/>
      <c r="N45" s="113"/>
      <c r="O45" s="103"/>
    </row>
    <row r="46" spans="1:15" ht="13.5" customHeight="1">
      <c r="A46" s="1">
        <f t="shared" si="0"/>
        <v>42</v>
      </c>
      <c r="B46" s="61" t="s">
        <v>198</v>
      </c>
      <c r="C46" s="1"/>
      <c r="D46" s="63"/>
      <c r="E46" s="63">
        <v>1</v>
      </c>
      <c r="F46" s="63">
        <v>1</v>
      </c>
      <c r="G46" s="84">
        <f t="shared" si="1"/>
        <v>1</v>
      </c>
      <c r="H46" s="85"/>
      <c r="I46" s="85"/>
      <c r="J46" s="86"/>
      <c r="K46" s="98"/>
      <c r="L46" s="99"/>
      <c r="M46" s="110"/>
      <c r="N46" s="113"/>
      <c r="O46" s="103"/>
    </row>
    <row r="47" spans="1:15" ht="13.5" customHeight="1">
      <c r="A47" s="1">
        <f t="shared" si="0"/>
        <v>43</v>
      </c>
      <c r="B47" s="61" t="s">
        <v>199</v>
      </c>
      <c r="C47" s="1"/>
      <c r="D47" s="63"/>
      <c r="E47" s="63">
        <v>1</v>
      </c>
      <c r="F47" s="63">
        <v>1</v>
      </c>
      <c r="G47" s="84">
        <f t="shared" si="1"/>
        <v>1</v>
      </c>
      <c r="H47" s="85"/>
      <c r="I47" s="85"/>
      <c r="J47" s="86"/>
      <c r="K47" s="98"/>
      <c r="L47" s="99"/>
      <c r="M47" s="110"/>
      <c r="N47" s="113"/>
      <c r="O47" s="103"/>
    </row>
    <row r="48" spans="1:15" ht="13.5" customHeight="1">
      <c r="A48" s="1">
        <f t="shared" si="0"/>
        <v>44</v>
      </c>
      <c r="B48" s="61" t="s">
        <v>200</v>
      </c>
      <c r="C48" s="1"/>
      <c r="D48" s="63"/>
      <c r="E48" s="63">
        <v>1</v>
      </c>
      <c r="F48" s="63">
        <v>1</v>
      </c>
      <c r="G48" s="84">
        <f t="shared" si="1"/>
        <v>1</v>
      </c>
      <c r="H48" s="85"/>
      <c r="I48" s="85"/>
      <c r="J48" s="86"/>
      <c r="K48" s="98"/>
      <c r="L48" s="99"/>
      <c r="M48" s="110"/>
      <c r="N48" s="113"/>
      <c r="O48" s="103"/>
    </row>
    <row r="49" spans="1:15" ht="13.5" customHeight="1">
      <c r="A49" s="1">
        <f t="shared" si="0"/>
        <v>45</v>
      </c>
      <c r="B49" s="61" t="s">
        <v>201</v>
      </c>
      <c r="C49" s="1"/>
      <c r="D49" s="63"/>
      <c r="E49" s="63">
        <v>1</v>
      </c>
      <c r="F49" s="63">
        <v>1</v>
      </c>
      <c r="G49" s="84">
        <f t="shared" si="1"/>
        <v>1</v>
      </c>
      <c r="H49" s="85"/>
      <c r="I49" s="85"/>
      <c r="J49" s="86"/>
      <c r="K49" s="98"/>
      <c r="L49" s="99"/>
      <c r="M49" s="110"/>
      <c r="N49" s="113"/>
      <c r="O49" s="103"/>
    </row>
    <row r="50" spans="1:15" ht="13.5" customHeight="1">
      <c r="A50" s="1">
        <v>46</v>
      </c>
      <c r="B50" s="61" t="s">
        <v>202</v>
      </c>
      <c r="C50" s="1"/>
      <c r="D50" s="63"/>
      <c r="E50" s="63">
        <v>1</v>
      </c>
      <c r="F50" s="63">
        <v>1</v>
      </c>
      <c r="G50" s="84">
        <f t="shared" si="1"/>
        <v>1</v>
      </c>
      <c r="H50" s="85"/>
      <c r="I50" s="85"/>
      <c r="J50" s="86"/>
      <c r="K50" s="98"/>
      <c r="L50" s="99"/>
      <c r="M50" s="110"/>
      <c r="N50" s="113"/>
      <c r="O50" s="103"/>
    </row>
    <row r="51" spans="1:15" ht="13.5" customHeight="1">
      <c r="A51" s="1">
        <v>47</v>
      </c>
      <c r="B51" s="56" t="s">
        <v>203</v>
      </c>
      <c r="C51" s="12"/>
      <c r="D51" s="65"/>
      <c r="E51" s="65">
        <v>1</v>
      </c>
      <c r="F51" s="65">
        <v>1</v>
      </c>
      <c r="G51" s="84">
        <f t="shared" si="1"/>
        <v>1</v>
      </c>
      <c r="H51" s="85"/>
      <c r="I51" s="85"/>
      <c r="J51" s="86"/>
      <c r="K51" s="98"/>
      <c r="L51" s="99"/>
      <c r="M51" s="110"/>
      <c r="N51" s="113"/>
      <c r="O51" s="103"/>
    </row>
    <row r="52" spans="1:15" ht="13.5" customHeight="1">
      <c r="A52" s="1">
        <f t="shared" si="0"/>
        <v>48</v>
      </c>
      <c r="B52" s="56" t="s">
        <v>204</v>
      </c>
      <c r="C52" s="12"/>
      <c r="D52" s="63"/>
      <c r="E52" s="63">
        <v>1</v>
      </c>
      <c r="F52" s="65">
        <v>1</v>
      </c>
      <c r="G52" s="84">
        <f t="shared" si="1"/>
        <v>1</v>
      </c>
      <c r="H52" s="85"/>
      <c r="I52" s="85"/>
      <c r="J52" s="86"/>
      <c r="K52" s="98"/>
      <c r="L52" s="99"/>
      <c r="M52" s="110"/>
      <c r="N52" s="113"/>
      <c r="O52" s="103"/>
    </row>
    <row r="53" spans="1:15" ht="13.5" customHeight="1">
      <c r="A53" s="1">
        <v>49</v>
      </c>
      <c r="B53" s="62" t="s">
        <v>205</v>
      </c>
      <c r="C53" s="1"/>
      <c r="D53" s="65"/>
      <c r="E53" s="65">
        <v>1</v>
      </c>
      <c r="F53" s="65">
        <v>1</v>
      </c>
      <c r="G53" s="84">
        <f t="shared" si="1"/>
        <v>1</v>
      </c>
      <c r="H53" s="85"/>
      <c r="I53" s="85"/>
      <c r="J53" s="86"/>
      <c r="K53" s="98"/>
      <c r="L53" s="99"/>
      <c r="M53" s="110"/>
      <c r="N53" s="113"/>
      <c r="O53" s="103"/>
    </row>
    <row r="54" spans="1:15" ht="12.75">
      <c r="A54" s="1"/>
      <c r="B54" s="66"/>
      <c r="C54" s="1"/>
      <c r="D54" s="65"/>
      <c r="E54" s="65"/>
      <c r="F54" s="65"/>
      <c r="G54" s="84"/>
      <c r="H54" s="85"/>
      <c r="I54" s="85"/>
      <c r="J54" s="86"/>
      <c r="K54" s="98"/>
      <c r="L54" s="99"/>
      <c r="M54" s="110"/>
      <c r="N54" s="113"/>
      <c r="O54" s="103"/>
    </row>
    <row r="55" spans="1:15" ht="12.75">
      <c r="A55" s="1"/>
      <c r="B55" s="17"/>
      <c r="C55" s="1"/>
      <c r="D55" s="66"/>
      <c r="E55" s="66"/>
      <c r="F55" s="66"/>
      <c r="G55" s="84"/>
      <c r="H55" s="85"/>
      <c r="I55" s="85"/>
      <c r="J55" s="86"/>
      <c r="K55" s="98"/>
      <c r="L55" s="99"/>
      <c r="M55" s="110"/>
      <c r="N55" s="113"/>
      <c r="O55" s="103"/>
    </row>
    <row r="56" spans="1:15" ht="12.75">
      <c r="A56" s="1"/>
      <c r="B56" s="1"/>
      <c r="C56" s="1"/>
      <c r="D56" s="1"/>
      <c r="E56" s="4"/>
      <c r="F56" s="4"/>
      <c r="G56" s="115"/>
      <c r="H56" s="116"/>
      <c r="I56" s="116"/>
      <c r="J56" s="117"/>
      <c r="K56" s="100"/>
      <c r="L56" s="101"/>
      <c r="M56" s="111"/>
      <c r="N56" s="114"/>
      <c r="O56" s="103"/>
    </row>
    <row r="57" spans="1:15" ht="27" customHeight="1">
      <c r="A57" s="1"/>
      <c r="B57" s="1"/>
      <c r="C57" s="1"/>
      <c r="D57" s="1"/>
      <c r="E57" s="5" t="s">
        <v>11</v>
      </c>
      <c r="F57" s="5" t="s">
        <v>12</v>
      </c>
      <c r="G57" s="93" t="s">
        <v>52</v>
      </c>
      <c r="H57" s="119"/>
      <c r="I57" s="119"/>
      <c r="J57" s="120"/>
      <c r="K57" s="118">
        <f>(G58)/1</f>
        <v>0.8943402480630175</v>
      </c>
      <c r="L57" s="118"/>
      <c r="M57" s="105">
        <v>0.2</v>
      </c>
      <c r="N57" s="108">
        <f>IF(K57&lt;1,3,IF(К13=1,1,IF(К13&gt;1,0)))</f>
        <v>3</v>
      </c>
      <c r="O57" s="103"/>
    </row>
    <row r="58" spans="1:15" ht="38.25">
      <c r="A58" s="1"/>
      <c r="B58" s="1"/>
      <c r="C58" s="12" t="s">
        <v>59</v>
      </c>
      <c r="D58" s="1" t="s">
        <v>49</v>
      </c>
      <c r="E58" s="4">
        <v>95935.3</v>
      </c>
      <c r="F58" s="4">
        <v>85798.8</v>
      </c>
      <c r="G58" s="118">
        <f>F58/E58</f>
        <v>0.8943402480630175</v>
      </c>
      <c r="H58" s="118"/>
      <c r="I58" s="118"/>
      <c r="J58" s="118"/>
      <c r="K58" s="118"/>
      <c r="L58" s="118"/>
      <c r="M58" s="106"/>
      <c r="N58" s="108"/>
      <c r="O58" s="103"/>
    </row>
    <row r="59" spans="1:15" ht="12.75">
      <c r="A59" s="1"/>
      <c r="B59" s="1"/>
      <c r="C59" s="1">
        <v>1</v>
      </c>
      <c r="D59" s="1"/>
      <c r="E59" s="65">
        <v>234.9</v>
      </c>
      <c r="F59" s="65">
        <v>234.9</v>
      </c>
      <c r="G59" s="118">
        <f>F59/E59</f>
        <v>1</v>
      </c>
      <c r="H59" s="118"/>
      <c r="I59" s="118"/>
      <c r="J59" s="118"/>
      <c r="K59" s="118"/>
      <c r="L59" s="118"/>
      <c r="M59" s="106"/>
      <c r="N59" s="108"/>
      <c r="O59" s="103"/>
    </row>
    <row r="60" spans="1:15" ht="12.75">
      <c r="A60" s="1"/>
      <c r="B60" s="1"/>
      <c r="C60" s="1">
        <f>SUM(C59+1)</f>
        <v>2</v>
      </c>
      <c r="D60" s="1"/>
      <c r="E60" s="65">
        <v>5086.2</v>
      </c>
      <c r="F60" s="65">
        <v>533.2</v>
      </c>
      <c r="G60" s="118">
        <f aca="true" t="shared" si="2" ref="G60:G107">F60/E60</f>
        <v>0.10483268451889427</v>
      </c>
      <c r="H60" s="118"/>
      <c r="I60" s="118"/>
      <c r="J60" s="118"/>
      <c r="K60" s="118"/>
      <c r="L60" s="118"/>
      <c r="M60" s="106"/>
      <c r="N60" s="108"/>
      <c r="O60" s="103"/>
    </row>
    <row r="61" spans="1:15" ht="12.75">
      <c r="A61" s="1"/>
      <c r="B61" s="1"/>
      <c r="C61" s="1">
        <f aca="true" t="shared" si="3" ref="C61:C107">SUM(C60+1)</f>
        <v>3</v>
      </c>
      <c r="D61" s="1"/>
      <c r="E61" s="65">
        <v>3771.7</v>
      </c>
      <c r="F61" s="65">
        <v>0</v>
      </c>
      <c r="G61" s="118">
        <f t="shared" si="2"/>
        <v>0</v>
      </c>
      <c r="H61" s="118"/>
      <c r="I61" s="118"/>
      <c r="J61" s="118"/>
      <c r="K61" s="118"/>
      <c r="L61" s="118"/>
      <c r="M61" s="106"/>
      <c r="N61" s="108"/>
      <c r="O61" s="103"/>
    </row>
    <row r="62" spans="1:15" ht="12.75">
      <c r="A62" s="1"/>
      <c r="B62" s="1"/>
      <c r="C62" s="1">
        <f t="shared" si="3"/>
        <v>4</v>
      </c>
      <c r="D62" s="1"/>
      <c r="E62" s="65">
        <v>19323.7</v>
      </c>
      <c r="F62" s="65">
        <v>19323.7</v>
      </c>
      <c r="G62" s="118">
        <f t="shared" si="2"/>
        <v>1</v>
      </c>
      <c r="H62" s="118"/>
      <c r="I62" s="118"/>
      <c r="J62" s="118"/>
      <c r="K62" s="118"/>
      <c r="L62" s="118"/>
      <c r="M62" s="106"/>
      <c r="N62" s="108"/>
      <c r="O62" s="103"/>
    </row>
    <row r="63" spans="1:15" ht="12.75">
      <c r="A63" s="1"/>
      <c r="B63" s="1"/>
      <c r="C63" s="1">
        <f t="shared" si="3"/>
        <v>5</v>
      </c>
      <c r="D63" s="1"/>
      <c r="E63" s="65">
        <v>459.8</v>
      </c>
      <c r="F63" s="65">
        <v>459.8</v>
      </c>
      <c r="G63" s="118">
        <f t="shared" si="2"/>
        <v>1</v>
      </c>
      <c r="H63" s="118"/>
      <c r="I63" s="118"/>
      <c r="J63" s="118"/>
      <c r="K63" s="118"/>
      <c r="L63" s="118"/>
      <c r="M63" s="106"/>
      <c r="N63" s="108"/>
      <c r="O63" s="103"/>
    </row>
    <row r="64" spans="1:15" ht="12.75">
      <c r="A64" s="1"/>
      <c r="B64" s="1"/>
      <c r="C64" s="1">
        <f t="shared" si="3"/>
        <v>6</v>
      </c>
      <c r="D64" s="1"/>
      <c r="E64" s="65">
        <v>723.3</v>
      </c>
      <c r="F64" s="65">
        <v>0</v>
      </c>
      <c r="G64" s="118">
        <f t="shared" si="2"/>
        <v>0</v>
      </c>
      <c r="H64" s="118"/>
      <c r="I64" s="118"/>
      <c r="J64" s="118"/>
      <c r="K64" s="118"/>
      <c r="L64" s="118"/>
      <c r="M64" s="106"/>
      <c r="N64" s="108"/>
      <c r="O64" s="103"/>
    </row>
    <row r="65" spans="1:15" ht="12.75">
      <c r="A65" s="1"/>
      <c r="B65" s="1"/>
      <c r="C65" s="1">
        <f t="shared" si="3"/>
        <v>7</v>
      </c>
      <c r="D65" s="1"/>
      <c r="E65" s="67">
        <v>32931.1</v>
      </c>
      <c r="F65" s="65">
        <v>32931.1</v>
      </c>
      <c r="G65" s="118">
        <f t="shared" si="2"/>
        <v>1</v>
      </c>
      <c r="H65" s="118"/>
      <c r="I65" s="118"/>
      <c r="J65" s="118"/>
      <c r="K65" s="118"/>
      <c r="L65" s="118"/>
      <c r="M65" s="106"/>
      <c r="N65" s="108"/>
      <c r="O65" s="103"/>
    </row>
    <row r="66" spans="1:15" ht="12.75">
      <c r="A66" s="1"/>
      <c r="B66" s="1"/>
      <c r="C66" s="1">
        <f t="shared" si="3"/>
        <v>8</v>
      </c>
      <c r="D66" s="1"/>
      <c r="E66" s="65">
        <v>49.5</v>
      </c>
      <c r="F66" s="65">
        <v>49.5</v>
      </c>
      <c r="G66" s="118">
        <f t="shared" si="2"/>
        <v>1</v>
      </c>
      <c r="H66" s="118"/>
      <c r="I66" s="118"/>
      <c r="J66" s="118"/>
      <c r="K66" s="118"/>
      <c r="L66" s="118"/>
      <c r="M66" s="106"/>
      <c r="N66" s="108"/>
      <c r="O66" s="103"/>
    </row>
    <row r="67" spans="1:15" ht="12.75">
      <c r="A67" s="1"/>
      <c r="B67" s="1"/>
      <c r="C67" s="1">
        <f t="shared" si="3"/>
        <v>9</v>
      </c>
      <c r="D67" s="1"/>
      <c r="E67" s="65">
        <v>63.9</v>
      </c>
      <c r="F67" s="65">
        <v>63.9</v>
      </c>
      <c r="G67" s="118">
        <f t="shared" si="2"/>
        <v>1</v>
      </c>
      <c r="H67" s="118"/>
      <c r="I67" s="118"/>
      <c r="J67" s="118"/>
      <c r="K67" s="118"/>
      <c r="L67" s="118"/>
      <c r="M67" s="106"/>
      <c r="N67" s="108"/>
      <c r="O67" s="103"/>
    </row>
    <row r="68" spans="1:15" ht="12.75">
      <c r="A68" s="1"/>
      <c r="B68" s="1"/>
      <c r="C68" s="1">
        <f t="shared" si="3"/>
        <v>10</v>
      </c>
      <c r="D68" s="1"/>
      <c r="E68" s="67">
        <v>18</v>
      </c>
      <c r="F68" s="67">
        <v>18</v>
      </c>
      <c r="G68" s="118">
        <f t="shared" si="2"/>
        <v>1</v>
      </c>
      <c r="H68" s="118"/>
      <c r="I68" s="118"/>
      <c r="J68" s="118"/>
      <c r="K68" s="118"/>
      <c r="L68" s="118"/>
      <c r="M68" s="106"/>
      <c r="N68" s="108"/>
      <c r="O68" s="103"/>
    </row>
    <row r="69" spans="1:15" ht="12.75">
      <c r="A69" s="1"/>
      <c r="B69" s="1"/>
      <c r="C69" s="1">
        <f t="shared" si="3"/>
        <v>11</v>
      </c>
      <c r="D69" s="1"/>
      <c r="E69" s="67">
        <v>15</v>
      </c>
      <c r="F69" s="67">
        <v>15</v>
      </c>
      <c r="G69" s="118">
        <f t="shared" si="2"/>
        <v>1</v>
      </c>
      <c r="H69" s="118"/>
      <c r="I69" s="118"/>
      <c r="J69" s="118"/>
      <c r="K69" s="118"/>
      <c r="L69" s="118"/>
      <c r="M69" s="106"/>
      <c r="N69" s="108"/>
      <c r="O69" s="103"/>
    </row>
    <row r="70" spans="1:15" ht="12.75">
      <c r="A70" s="1"/>
      <c r="B70" s="1"/>
      <c r="C70" s="1">
        <f t="shared" si="3"/>
        <v>12</v>
      </c>
      <c r="D70" s="1"/>
      <c r="E70" s="65">
        <v>15.5</v>
      </c>
      <c r="F70" s="65">
        <v>15.5</v>
      </c>
      <c r="G70" s="118">
        <f t="shared" si="2"/>
        <v>1</v>
      </c>
      <c r="H70" s="118"/>
      <c r="I70" s="118"/>
      <c r="J70" s="118"/>
      <c r="K70" s="118"/>
      <c r="L70" s="118"/>
      <c r="M70" s="106"/>
      <c r="N70" s="108"/>
      <c r="O70" s="103"/>
    </row>
    <row r="71" spans="1:15" ht="12.75">
      <c r="A71" s="1"/>
      <c r="B71" s="1"/>
      <c r="C71" s="1">
        <f t="shared" si="3"/>
        <v>13</v>
      </c>
      <c r="D71" s="1"/>
      <c r="E71" s="67">
        <v>50</v>
      </c>
      <c r="F71" s="67">
        <v>50</v>
      </c>
      <c r="G71" s="118">
        <f t="shared" si="2"/>
        <v>1</v>
      </c>
      <c r="H71" s="118"/>
      <c r="I71" s="118"/>
      <c r="J71" s="118"/>
      <c r="K71" s="118"/>
      <c r="L71" s="118"/>
      <c r="M71" s="106"/>
      <c r="N71" s="108"/>
      <c r="O71" s="103"/>
    </row>
    <row r="72" spans="1:15" ht="12.75">
      <c r="A72" s="1"/>
      <c r="B72" s="1"/>
      <c r="C72" s="1">
        <f t="shared" si="3"/>
        <v>14</v>
      </c>
      <c r="D72" s="1"/>
      <c r="E72" s="65">
        <v>90.6</v>
      </c>
      <c r="F72" s="65">
        <v>90.6</v>
      </c>
      <c r="G72" s="118">
        <f t="shared" si="2"/>
        <v>1</v>
      </c>
      <c r="H72" s="118"/>
      <c r="I72" s="118"/>
      <c r="J72" s="118"/>
      <c r="K72" s="118"/>
      <c r="L72" s="118"/>
      <c r="M72" s="106"/>
      <c r="N72" s="108"/>
      <c r="O72" s="103"/>
    </row>
    <row r="73" spans="1:15" ht="12.75">
      <c r="A73" s="1"/>
      <c r="B73" s="1"/>
      <c r="C73" s="1">
        <f t="shared" si="3"/>
        <v>15</v>
      </c>
      <c r="D73" s="1"/>
      <c r="E73" s="65">
        <v>86.5</v>
      </c>
      <c r="F73" s="65">
        <v>86.5</v>
      </c>
      <c r="G73" s="118">
        <f t="shared" si="2"/>
        <v>1</v>
      </c>
      <c r="H73" s="118"/>
      <c r="I73" s="118"/>
      <c r="J73" s="118"/>
      <c r="K73" s="118"/>
      <c r="L73" s="118"/>
      <c r="M73" s="106"/>
      <c r="N73" s="108"/>
      <c r="O73" s="103"/>
    </row>
    <row r="74" spans="1:15" ht="12.75">
      <c r="A74" s="1"/>
      <c r="B74" s="1"/>
      <c r="C74" s="1">
        <f t="shared" si="3"/>
        <v>16</v>
      </c>
      <c r="D74" s="1"/>
      <c r="E74" s="65">
        <v>1088.5</v>
      </c>
      <c r="F74" s="65">
        <v>0</v>
      </c>
      <c r="G74" s="118">
        <f t="shared" si="2"/>
        <v>0</v>
      </c>
      <c r="H74" s="118"/>
      <c r="I74" s="118"/>
      <c r="J74" s="118"/>
      <c r="K74" s="118"/>
      <c r="L74" s="118"/>
      <c r="M74" s="106"/>
      <c r="N74" s="108"/>
      <c r="O74" s="103"/>
    </row>
    <row r="75" spans="1:15" ht="12.75">
      <c r="A75" s="1"/>
      <c r="B75" s="1"/>
      <c r="C75" s="1">
        <f t="shared" si="3"/>
        <v>17</v>
      </c>
      <c r="D75" s="1"/>
      <c r="E75" s="67">
        <v>70</v>
      </c>
      <c r="F75" s="67">
        <v>70</v>
      </c>
      <c r="G75" s="118">
        <f t="shared" si="2"/>
        <v>1</v>
      </c>
      <c r="H75" s="118"/>
      <c r="I75" s="118"/>
      <c r="J75" s="118"/>
      <c r="K75" s="118"/>
      <c r="L75" s="118"/>
      <c r="M75" s="106"/>
      <c r="N75" s="108"/>
      <c r="O75" s="103"/>
    </row>
    <row r="76" spans="1:15" ht="12.75">
      <c r="A76" s="1"/>
      <c r="B76" s="1"/>
      <c r="C76" s="1">
        <f t="shared" si="3"/>
        <v>18</v>
      </c>
      <c r="D76" s="1"/>
      <c r="E76" s="67">
        <v>203</v>
      </c>
      <c r="F76" s="67">
        <v>203</v>
      </c>
      <c r="G76" s="118">
        <f t="shared" si="2"/>
        <v>1</v>
      </c>
      <c r="H76" s="118"/>
      <c r="I76" s="118"/>
      <c r="J76" s="118"/>
      <c r="K76" s="118"/>
      <c r="L76" s="118"/>
      <c r="M76" s="106"/>
      <c r="N76" s="108"/>
      <c r="O76" s="103"/>
    </row>
    <row r="77" spans="1:15" ht="12.75">
      <c r="A77" s="1"/>
      <c r="B77" s="1"/>
      <c r="C77" s="1">
        <f t="shared" si="3"/>
        <v>19</v>
      </c>
      <c r="D77" s="1"/>
      <c r="E77" s="67">
        <v>406</v>
      </c>
      <c r="F77" s="67">
        <v>406</v>
      </c>
      <c r="G77" s="118">
        <f t="shared" si="2"/>
        <v>1</v>
      </c>
      <c r="H77" s="118"/>
      <c r="I77" s="118"/>
      <c r="J77" s="118"/>
      <c r="K77" s="118"/>
      <c r="L77" s="118"/>
      <c r="M77" s="106"/>
      <c r="N77" s="108"/>
      <c r="O77" s="103"/>
    </row>
    <row r="78" spans="1:15" ht="12.75">
      <c r="A78" s="1"/>
      <c r="B78" s="1"/>
      <c r="C78" s="1">
        <f t="shared" si="3"/>
        <v>20</v>
      </c>
      <c r="D78" s="1"/>
      <c r="E78" s="65">
        <v>604.4</v>
      </c>
      <c r="F78" s="65">
        <v>604.4</v>
      </c>
      <c r="G78" s="118">
        <f t="shared" si="2"/>
        <v>1</v>
      </c>
      <c r="H78" s="118"/>
      <c r="I78" s="118"/>
      <c r="J78" s="118"/>
      <c r="K78" s="118"/>
      <c r="L78" s="118"/>
      <c r="M78" s="106"/>
      <c r="N78" s="108"/>
      <c r="O78" s="103"/>
    </row>
    <row r="79" spans="1:15" ht="12.75">
      <c r="A79" s="1"/>
      <c r="B79" s="1"/>
      <c r="C79" s="1">
        <f t="shared" si="3"/>
        <v>21</v>
      </c>
      <c r="D79" s="1"/>
      <c r="E79" s="67">
        <v>5652.8</v>
      </c>
      <c r="F79" s="67">
        <v>5652.8</v>
      </c>
      <c r="G79" s="118">
        <f t="shared" si="2"/>
        <v>1</v>
      </c>
      <c r="H79" s="118"/>
      <c r="I79" s="118"/>
      <c r="J79" s="118"/>
      <c r="K79" s="118"/>
      <c r="L79" s="118"/>
      <c r="M79" s="106"/>
      <c r="N79" s="108"/>
      <c r="O79" s="103"/>
    </row>
    <row r="80" spans="1:15" ht="12.75">
      <c r="A80" s="1"/>
      <c r="B80" s="1"/>
      <c r="C80" s="1">
        <f t="shared" si="3"/>
        <v>22</v>
      </c>
      <c r="D80" s="1"/>
      <c r="E80" s="67">
        <v>949</v>
      </c>
      <c r="F80" s="67">
        <v>949</v>
      </c>
      <c r="G80" s="118">
        <f t="shared" si="2"/>
        <v>1</v>
      </c>
      <c r="H80" s="118"/>
      <c r="I80" s="118"/>
      <c r="J80" s="118"/>
      <c r="K80" s="118"/>
      <c r="L80" s="118"/>
      <c r="M80" s="106"/>
      <c r="N80" s="108"/>
      <c r="O80" s="103"/>
    </row>
    <row r="81" spans="1:15" ht="12.75">
      <c r="A81" s="1"/>
      <c r="B81" s="1"/>
      <c r="C81" s="1">
        <f t="shared" si="3"/>
        <v>23</v>
      </c>
      <c r="D81" s="1"/>
      <c r="E81" s="67">
        <v>234</v>
      </c>
      <c r="F81" s="67">
        <v>234</v>
      </c>
      <c r="G81" s="118">
        <f t="shared" si="2"/>
        <v>1</v>
      </c>
      <c r="H81" s="118"/>
      <c r="I81" s="118"/>
      <c r="J81" s="118"/>
      <c r="K81" s="118"/>
      <c r="L81" s="118"/>
      <c r="M81" s="106"/>
      <c r="N81" s="108"/>
      <c r="O81" s="103"/>
    </row>
    <row r="82" spans="1:15" ht="12.75">
      <c r="A82" s="1"/>
      <c r="B82" s="1"/>
      <c r="C82" s="1">
        <f t="shared" si="3"/>
        <v>24</v>
      </c>
      <c r="D82" s="1"/>
      <c r="E82" s="65">
        <v>562.9</v>
      </c>
      <c r="F82" s="65">
        <v>562.9</v>
      </c>
      <c r="G82" s="118">
        <f t="shared" si="2"/>
        <v>1</v>
      </c>
      <c r="H82" s="118"/>
      <c r="I82" s="118"/>
      <c r="J82" s="118"/>
      <c r="K82" s="118"/>
      <c r="L82" s="118"/>
      <c r="M82" s="106"/>
      <c r="N82" s="108"/>
      <c r="O82" s="103"/>
    </row>
    <row r="83" spans="1:15" ht="12.75">
      <c r="A83" s="1"/>
      <c r="B83" s="1"/>
      <c r="C83" s="1">
        <f t="shared" si="3"/>
        <v>25</v>
      </c>
      <c r="D83" s="1"/>
      <c r="E83" s="65">
        <v>207</v>
      </c>
      <c r="F83" s="65">
        <v>207</v>
      </c>
      <c r="G83" s="118">
        <f t="shared" si="2"/>
        <v>1</v>
      </c>
      <c r="H83" s="118"/>
      <c r="I83" s="118"/>
      <c r="J83" s="118"/>
      <c r="K83" s="118"/>
      <c r="L83" s="118"/>
      <c r="M83" s="106"/>
      <c r="N83" s="108"/>
      <c r="O83" s="103"/>
    </row>
    <row r="84" spans="1:15" ht="12.75">
      <c r="A84" s="1"/>
      <c r="B84" s="1"/>
      <c r="C84" s="1">
        <f t="shared" si="3"/>
        <v>26</v>
      </c>
      <c r="D84" s="1"/>
      <c r="E84" s="65">
        <v>462.4</v>
      </c>
      <c r="F84" s="65">
        <v>462.4</v>
      </c>
      <c r="G84" s="118">
        <f t="shared" si="2"/>
        <v>1</v>
      </c>
      <c r="H84" s="118"/>
      <c r="I84" s="118"/>
      <c r="J84" s="118"/>
      <c r="K84" s="118"/>
      <c r="L84" s="118"/>
      <c r="M84" s="106"/>
      <c r="N84" s="108"/>
      <c r="O84" s="103"/>
    </row>
    <row r="85" spans="1:15" ht="12.75">
      <c r="A85" s="1"/>
      <c r="B85" s="1"/>
      <c r="C85" s="1">
        <f t="shared" si="3"/>
        <v>27</v>
      </c>
      <c r="D85" s="1"/>
      <c r="E85" s="65">
        <v>207.8</v>
      </c>
      <c r="F85" s="65">
        <v>207.8</v>
      </c>
      <c r="G85" s="118">
        <f t="shared" si="2"/>
        <v>1</v>
      </c>
      <c r="H85" s="118"/>
      <c r="I85" s="118"/>
      <c r="J85" s="118"/>
      <c r="K85" s="118"/>
      <c r="L85" s="118"/>
      <c r="M85" s="106"/>
      <c r="N85" s="108"/>
      <c r="O85" s="103"/>
    </row>
    <row r="86" spans="1:15" ht="12.75">
      <c r="A86" s="1"/>
      <c r="B86" s="1"/>
      <c r="C86" s="1">
        <f t="shared" si="3"/>
        <v>28</v>
      </c>
      <c r="D86" s="1"/>
      <c r="E86" s="65">
        <v>49.4</v>
      </c>
      <c r="F86" s="65">
        <v>49.4</v>
      </c>
      <c r="G86" s="118">
        <f t="shared" si="2"/>
        <v>1</v>
      </c>
      <c r="H86" s="118"/>
      <c r="I86" s="118"/>
      <c r="J86" s="118"/>
      <c r="K86" s="118"/>
      <c r="L86" s="118"/>
      <c r="M86" s="106"/>
      <c r="N86" s="108"/>
      <c r="O86" s="103"/>
    </row>
    <row r="87" spans="1:15" ht="12.75">
      <c r="A87" s="1"/>
      <c r="B87" s="1"/>
      <c r="C87" s="1">
        <f t="shared" si="3"/>
        <v>29</v>
      </c>
      <c r="D87" s="1"/>
      <c r="E87" s="65">
        <v>2114.9</v>
      </c>
      <c r="F87" s="65">
        <v>2114.9</v>
      </c>
      <c r="G87" s="118">
        <f t="shared" si="2"/>
        <v>1</v>
      </c>
      <c r="H87" s="118"/>
      <c r="I87" s="118"/>
      <c r="J87" s="118"/>
      <c r="K87" s="118"/>
      <c r="L87" s="118"/>
      <c r="M87" s="106"/>
      <c r="N87" s="108"/>
      <c r="O87" s="103"/>
    </row>
    <row r="88" spans="1:15" ht="12.75">
      <c r="A88" s="1"/>
      <c r="B88" s="1"/>
      <c r="C88" s="1">
        <f t="shared" si="3"/>
        <v>30</v>
      </c>
      <c r="D88" s="1"/>
      <c r="E88" s="67">
        <v>829</v>
      </c>
      <c r="F88" s="67">
        <v>829</v>
      </c>
      <c r="G88" s="118">
        <f t="shared" si="2"/>
        <v>1</v>
      </c>
      <c r="H88" s="118"/>
      <c r="I88" s="118"/>
      <c r="J88" s="118"/>
      <c r="K88" s="118"/>
      <c r="L88" s="118"/>
      <c r="M88" s="106"/>
      <c r="N88" s="108"/>
      <c r="O88" s="103"/>
    </row>
    <row r="89" spans="1:15" ht="12.75">
      <c r="A89" s="1"/>
      <c r="B89" s="1"/>
      <c r="C89" s="1">
        <f t="shared" si="3"/>
        <v>31</v>
      </c>
      <c r="D89" s="1"/>
      <c r="E89" s="67">
        <v>13393</v>
      </c>
      <c r="F89" s="67">
        <v>13393</v>
      </c>
      <c r="G89" s="118">
        <f t="shared" si="2"/>
        <v>1</v>
      </c>
      <c r="H89" s="118"/>
      <c r="I89" s="118"/>
      <c r="J89" s="118"/>
      <c r="K89" s="118"/>
      <c r="L89" s="118"/>
      <c r="M89" s="106"/>
      <c r="N89" s="108"/>
      <c r="O89" s="103"/>
    </row>
    <row r="90" spans="1:15" ht="12.75">
      <c r="A90" s="1"/>
      <c r="B90" s="1"/>
      <c r="C90" s="1">
        <f t="shared" si="3"/>
        <v>32</v>
      </c>
      <c r="D90" s="1"/>
      <c r="E90" s="67">
        <v>162</v>
      </c>
      <c r="F90" s="67">
        <v>162</v>
      </c>
      <c r="G90" s="118">
        <f t="shared" si="2"/>
        <v>1</v>
      </c>
      <c r="H90" s="118"/>
      <c r="I90" s="118"/>
      <c r="J90" s="118"/>
      <c r="K90" s="118"/>
      <c r="L90" s="118"/>
      <c r="M90" s="106"/>
      <c r="N90" s="108"/>
      <c r="O90" s="103"/>
    </row>
    <row r="91" spans="1:15" ht="12.75">
      <c r="A91" s="1"/>
      <c r="B91" s="1"/>
      <c r="C91" s="1">
        <f t="shared" si="3"/>
        <v>33</v>
      </c>
      <c r="D91" s="1"/>
      <c r="E91" s="67">
        <v>204</v>
      </c>
      <c r="F91" s="67">
        <v>204</v>
      </c>
      <c r="G91" s="118">
        <f t="shared" si="2"/>
        <v>1</v>
      </c>
      <c r="H91" s="118"/>
      <c r="I91" s="118"/>
      <c r="J91" s="118"/>
      <c r="K91" s="118"/>
      <c r="L91" s="118"/>
      <c r="M91" s="106"/>
      <c r="N91" s="108"/>
      <c r="O91" s="103"/>
    </row>
    <row r="92" spans="1:15" ht="12.75">
      <c r="A92" s="1"/>
      <c r="B92" s="1"/>
      <c r="C92" s="1">
        <f t="shared" si="3"/>
        <v>34</v>
      </c>
      <c r="D92" s="1"/>
      <c r="E92" s="67">
        <v>156</v>
      </c>
      <c r="F92" s="67">
        <v>156</v>
      </c>
      <c r="G92" s="118">
        <f t="shared" si="2"/>
        <v>1</v>
      </c>
      <c r="H92" s="118"/>
      <c r="I92" s="118"/>
      <c r="J92" s="118"/>
      <c r="K92" s="118"/>
      <c r="L92" s="118"/>
      <c r="M92" s="106"/>
      <c r="N92" s="108"/>
      <c r="O92" s="103"/>
    </row>
    <row r="93" spans="1:15" ht="12.75">
      <c r="A93" s="1"/>
      <c r="B93" s="1"/>
      <c r="C93" s="1">
        <f t="shared" si="3"/>
        <v>35</v>
      </c>
      <c r="D93" s="1"/>
      <c r="E93" s="65">
        <v>992.2</v>
      </c>
      <c r="F93" s="65">
        <v>992.2</v>
      </c>
      <c r="G93" s="118">
        <f t="shared" si="2"/>
        <v>1</v>
      </c>
      <c r="H93" s="118"/>
      <c r="I93" s="118"/>
      <c r="J93" s="118"/>
      <c r="K93" s="118"/>
      <c r="L93" s="118"/>
      <c r="M93" s="106"/>
      <c r="N93" s="108"/>
      <c r="O93" s="103"/>
    </row>
    <row r="94" spans="1:15" ht="12.75">
      <c r="A94" s="1"/>
      <c r="B94" s="1"/>
      <c r="C94" s="1">
        <f t="shared" si="3"/>
        <v>36</v>
      </c>
      <c r="D94" s="1"/>
      <c r="E94" s="65">
        <v>475.6</v>
      </c>
      <c r="F94" s="65">
        <v>475.6</v>
      </c>
      <c r="G94" s="118">
        <f t="shared" si="2"/>
        <v>1</v>
      </c>
      <c r="H94" s="118"/>
      <c r="I94" s="118"/>
      <c r="J94" s="118"/>
      <c r="K94" s="118"/>
      <c r="L94" s="118"/>
      <c r="M94" s="106"/>
      <c r="N94" s="108"/>
      <c r="O94" s="103"/>
    </row>
    <row r="95" spans="1:15" ht="12.75">
      <c r="A95" s="1"/>
      <c r="B95" s="1"/>
      <c r="C95" s="1">
        <f t="shared" si="3"/>
        <v>37</v>
      </c>
      <c r="D95" s="1"/>
      <c r="E95" s="65">
        <v>83.4</v>
      </c>
      <c r="F95" s="65">
        <v>83.4</v>
      </c>
      <c r="G95" s="118">
        <f t="shared" si="2"/>
        <v>1</v>
      </c>
      <c r="H95" s="118"/>
      <c r="I95" s="118"/>
      <c r="J95" s="118"/>
      <c r="K95" s="118"/>
      <c r="L95" s="118"/>
      <c r="M95" s="106"/>
      <c r="N95" s="108"/>
      <c r="O95" s="103"/>
    </row>
    <row r="96" spans="1:15" ht="12.75">
      <c r="A96" s="1"/>
      <c r="B96" s="1"/>
      <c r="C96" s="1">
        <f t="shared" si="3"/>
        <v>38</v>
      </c>
      <c r="D96" s="1"/>
      <c r="E96" s="65">
        <v>98.9</v>
      </c>
      <c r="F96" s="65">
        <v>98.9</v>
      </c>
      <c r="G96" s="118">
        <f t="shared" si="2"/>
        <v>1</v>
      </c>
      <c r="H96" s="118"/>
      <c r="I96" s="118"/>
      <c r="J96" s="118"/>
      <c r="K96" s="118"/>
      <c r="L96" s="118"/>
      <c r="M96" s="106"/>
      <c r="N96" s="108"/>
      <c r="O96" s="103"/>
    </row>
    <row r="97" spans="1:15" ht="12.75">
      <c r="A97" s="1"/>
      <c r="B97" s="1"/>
      <c r="C97" s="1">
        <f t="shared" si="3"/>
        <v>39</v>
      </c>
      <c r="D97" s="1"/>
      <c r="E97" s="65">
        <v>2230.4</v>
      </c>
      <c r="F97" s="65">
        <v>2230.4</v>
      </c>
      <c r="G97" s="118">
        <f t="shared" si="2"/>
        <v>1</v>
      </c>
      <c r="H97" s="118"/>
      <c r="I97" s="118"/>
      <c r="J97" s="118"/>
      <c r="K97" s="118"/>
      <c r="L97" s="118"/>
      <c r="M97" s="106"/>
      <c r="N97" s="108"/>
      <c r="O97" s="103"/>
    </row>
    <row r="98" spans="1:15" ht="12.75">
      <c r="A98" s="1"/>
      <c r="B98" s="1"/>
      <c r="C98" s="1">
        <f t="shared" si="3"/>
        <v>40</v>
      </c>
      <c r="D98" s="1"/>
      <c r="E98" s="65">
        <v>1203.1</v>
      </c>
      <c r="F98" s="65">
        <v>1203.1</v>
      </c>
      <c r="G98" s="118">
        <f t="shared" si="2"/>
        <v>1</v>
      </c>
      <c r="H98" s="118"/>
      <c r="I98" s="118"/>
      <c r="J98" s="118"/>
      <c r="K98" s="118"/>
      <c r="L98" s="118"/>
      <c r="M98" s="106"/>
      <c r="N98" s="108"/>
      <c r="O98" s="103"/>
    </row>
    <row r="99" spans="1:15" ht="12.75">
      <c r="A99" s="1"/>
      <c r="B99" s="1"/>
      <c r="C99" s="1">
        <f t="shared" si="3"/>
        <v>41</v>
      </c>
      <c r="D99" s="1"/>
      <c r="E99" s="65">
        <v>52.1</v>
      </c>
      <c r="F99" s="65">
        <v>52.1</v>
      </c>
      <c r="G99" s="118">
        <f t="shared" si="2"/>
        <v>1</v>
      </c>
      <c r="H99" s="118"/>
      <c r="I99" s="118"/>
      <c r="J99" s="118"/>
      <c r="K99" s="118"/>
      <c r="L99" s="118"/>
      <c r="M99" s="106"/>
      <c r="N99" s="108"/>
      <c r="O99" s="103"/>
    </row>
    <row r="100" spans="1:15" ht="12.75">
      <c r="A100" s="1"/>
      <c r="B100" s="1"/>
      <c r="C100" s="1">
        <f t="shared" si="3"/>
        <v>42</v>
      </c>
      <c r="D100" s="1"/>
      <c r="E100" s="65">
        <v>53.2</v>
      </c>
      <c r="F100" s="65">
        <v>53.2</v>
      </c>
      <c r="G100" s="118">
        <f t="shared" si="2"/>
        <v>1</v>
      </c>
      <c r="H100" s="118"/>
      <c r="I100" s="118"/>
      <c r="J100" s="118"/>
      <c r="K100" s="118"/>
      <c r="L100" s="118"/>
      <c r="M100" s="106"/>
      <c r="N100" s="108"/>
      <c r="O100" s="103"/>
    </row>
    <row r="101" spans="1:15" ht="12.75">
      <c r="A101" s="1"/>
      <c r="B101" s="1"/>
      <c r="C101" s="1">
        <f t="shared" si="3"/>
        <v>43</v>
      </c>
      <c r="D101" s="1"/>
      <c r="E101" s="65">
        <v>25</v>
      </c>
      <c r="F101" s="65">
        <v>25</v>
      </c>
      <c r="G101" s="118">
        <f t="shared" si="2"/>
        <v>1</v>
      </c>
      <c r="H101" s="118"/>
      <c r="I101" s="118"/>
      <c r="J101" s="118"/>
      <c r="K101" s="118"/>
      <c r="L101" s="118"/>
      <c r="M101" s="106"/>
      <c r="N101" s="108"/>
      <c r="O101" s="103"/>
    </row>
    <row r="102" spans="1:15" ht="12.75">
      <c r="A102" s="1"/>
      <c r="B102" s="1"/>
      <c r="C102" s="1">
        <f t="shared" si="3"/>
        <v>44</v>
      </c>
      <c r="D102" s="1"/>
      <c r="E102" s="65">
        <v>45</v>
      </c>
      <c r="F102" s="65">
        <v>45</v>
      </c>
      <c r="G102" s="118">
        <f t="shared" si="2"/>
        <v>1</v>
      </c>
      <c r="H102" s="118"/>
      <c r="I102" s="118"/>
      <c r="J102" s="118"/>
      <c r="K102" s="118"/>
      <c r="L102" s="118"/>
      <c r="M102" s="106"/>
      <c r="N102" s="108"/>
      <c r="O102" s="103"/>
    </row>
    <row r="103" spans="1:15" ht="12.75">
      <c r="A103" s="1"/>
      <c r="B103" s="1"/>
      <c r="C103" s="1">
        <f t="shared" si="3"/>
        <v>45</v>
      </c>
      <c r="D103" s="1"/>
      <c r="E103" s="65">
        <v>95.3</v>
      </c>
      <c r="F103" s="65">
        <v>95.3</v>
      </c>
      <c r="G103" s="118">
        <f t="shared" si="2"/>
        <v>1</v>
      </c>
      <c r="H103" s="118"/>
      <c r="I103" s="118"/>
      <c r="J103" s="118"/>
      <c r="K103" s="118"/>
      <c r="L103" s="118"/>
      <c r="M103" s="106"/>
      <c r="N103" s="108"/>
      <c r="O103" s="103"/>
    </row>
    <row r="104" spans="1:15" ht="12.75">
      <c r="A104" s="1"/>
      <c r="B104" s="1"/>
      <c r="C104" s="1">
        <f t="shared" si="3"/>
        <v>46</v>
      </c>
      <c r="D104" s="1"/>
      <c r="E104" s="65">
        <v>9.2</v>
      </c>
      <c r="F104" s="65">
        <v>9.2</v>
      </c>
      <c r="G104" s="118">
        <f t="shared" si="2"/>
        <v>1</v>
      </c>
      <c r="H104" s="118"/>
      <c r="I104" s="118"/>
      <c r="J104" s="118"/>
      <c r="K104" s="118"/>
      <c r="L104" s="118"/>
      <c r="M104" s="106"/>
      <c r="N104" s="108"/>
      <c r="O104" s="103"/>
    </row>
    <row r="105" spans="1:15" ht="12.75">
      <c r="A105" s="1"/>
      <c r="B105" s="1"/>
      <c r="C105" s="1">
        <f t="shared" si="3"/>
        <v>47</v>
      </c>
      <c r="D105" s="1"/>
      <c r="E105" s="65">
        <v>2.3</v>
      </c>
      <c r="F105" s="65">
        <v>2.3</v>
      </c>
      <c r="G105" s="118">
        <f t="shared" si="2"/>
        <v>1</v>
      </c>
      <c r="H105" s="118"/>
      <c r="I105" s="118"/>
      <c r="J105" s="118"/>
      <c r="K105" s="118"/>
      <c r="L105" s="118"/>
      <c r="M105" s="106"/>
      <c r="N105" s="108"/>
      <c r="O105" s="103"/>
    </row>
    <row r="106" spans="1:15" ht="12.75">
      <c r="A106" s="1"/>
      <c r="B106" s="1"/>
      <c r="C106" s="1">
        <f t="shared" si="3"/>
        <v>48</v>
      </c>
      <c r="D106" s="1"/>
      <c r="E106" s="65">
        <v>63</v>
      </c>
      <c r="F106" s="65">
        <v>63</v>
      </c>
      <c r="G106" s="118">
        <f t="shared" si="2"/>
        <v>1</v>
      </c>
      <c r="H106" s="118"/>
      <c r="I106" s="118"/>
      <c r="J106" s="118"/>
      <c r="K106" s="118"/>
      <c r="L106" s="118"/>
      <c r="M106" s="106"/>
      <c r="N106" s="108"/>
      <c r="O106" s="103"/>
    </row>
    <row r="107" spans="1:15" ht="12.75">
      <c r="A107" s="1"/>
      <c r="B107" s="1"/>
      <c r="C107" s="1">
        <f t="shared" si="3"/>
        <v>49</v>
      </c>
      <c r="D107" s="1"/>
      <c r="E107" s="65">
        <v>30.8</v>
      </c>
      <c r="F107" s="65">
        <v>30.8</v>
      </c>
      <c r="G107" s="118">
        <f t="shared" si="2"/>
        <v>1</v>
      </c>
      <c r="H107" s="118"/>
      <c r="I107" s="118"/>
      <c r="J107" s="118"/>
      <c r="K107" s="118"/>
      <c r="L107" s="118"/>
      <c r="M107" s="106"/>
      <c r="N107" s="108"/>
      <c r="O107" s="103"/>
    </row>
    <row r="108" spans="1:15" ht="12.75">
      <c r="A108" s="1"/>
      <c r="B108" s="1"/>
      <c r="C108" s="1"/>
      <c r="D108" s="1"/>
      <c r="E108" s="4">
        <f>SUM(E59:E107)</f>
        <v>95935.29999999997</v>
      </c>
      <c r="F108" s="4">
        <f>SUM(F59:F107)</f>
        <v>85798.8</v>
      </c>
      <c r="G108" s="118"/>
      <c r="H108" s="118"/>
      <c r="I108" s="118"/>
      <c r="J108" s="118"/>
      <c r="K108" s="118"/>
      <c r="L108" s="118"/>
      <c r="M108" s="106"/>
      <c r="N108" s="108"/>
      <c r="O108" s="103"/>
    </row>
    <row r="109" spans="1:15" ht="12.75">
      <c r="A109" s="1"/>
      <c r="B109" s="1"/>
      <c r="C109" s="1"/>
      <c r="D109" s="1"/>
      <c r="E109" s="4"/>
      <c r="F109" s="4"/>
      <c r="G109" s="118"/>
      <c r="H109" s="118"/>
      <c r="I109" s="118"/>
      <c r="J109" s="118"/>
      <c r="K109" s="118"/>
      <c r="L109" s="118"/>
      <c r="M109" s="107"/>
      <c r="N109" s="108"/>
      <c r="O109" s="103"/>
    </row>
    <row r="110" spans="1:15" ht="27.75" customHeight="1">
      <c r="A110" s="1"/>
      <c r="B110" s="1"/>
      <c r="C110" s="1"/>
      <c r="D110" s="1"/>
      <c r="E110" s="6" t="s">
        <v>25</v>
      </c>
      <c r="F110" s="6" t="s">
        <v>26</v>
      </c>
      <c r="G110" s="121" t="s">
        <v>53</v>
      </c>
      <c r="H110" s="104"/>
      <c r="I110" s="104"/>
      <c r="J110" s="104"/>
      <c r="K110" s="122">
        <f>G111/1</f>
        <v>594.1257372155299</v>
      </c>
      <c r="L110" s="123"/>
      <c r="M110" s="104">
        <v>0.15</v>
      </c>
      <c r="N110" s="104">
        <f>IF(K110&gt;30,3,IF(K110&gt;10,1,0))</f>
        <v>3</v>
      </c>
      <c r="O110" s="103"/>
    </row>
    <row r="111" spans="1:15" ht="25.5">
      <c r="A111" s="1"/>
      <c r="B111" s="1"/>
      <c r="C111" s="12" t="s">
        <v>50</v>
      </c>
      <c r="D111" s="1"/>
      <c r="E111" s="7">
        <v>73438.1</v>
      </c>
      <c r="F111" s="7">
        <v>12360.7</v>
      </c>
      <c r="G111" s="126">
        <f>SUM(E111/F111*100)</f>
        <v>594.1257372155299</v>
      </c>
      <c r="H111" s="127"/>
      <c r="I111" s="127"/>
      <c r="J111" s="128"/>
      <c r="K111" s="124"/>
      <c r="L111" s="125"/>
      <c r="M111" s="104"/>
      <c r="N111" s="104"/>
      <c r="O111" s="103"/>
    </row>
    <row r="112" spans="1:15" ht="12.75">
      <c r="A112" s="1"/>
      <c r="B112" s="1"/>
      <c r="C112" s="1"/>
      <c r="D112" s="1"/>
      <c r="E112" s="8"/>
      <c r="F112" s="8"/>
      <c r="G112" s="129" t="s">
        <v>54</v>
      </c>
      <c r="H112" s="130"/>
      <c r="I112" s="130"/>
      <c r="J112" s="130"/>
      <c r="K112" s="131">
        <v>1</v>
      </c>
      <c r="L112" s="132"/>
      <c r="M112" s="135">
        <v>0.1</v>
      </c>
      <c r="N112" s="135">
        <f>IF(K112=1,3)</f>
        <v>3</v>
      </c>
      <c r="O112" s="103"/>
    </row>
    <row r="113" spans="1:15" ht="12.75">
      <c r="A113" s="1"/>
      <c r="B113" s="1"/>
      <c r="C113" s="1"/>
      <c r="D113" s="1"/>
      <c r="E113" s="8">
        <v>1</v>
      </c>
      <c r="F113" s="8">
        <v>1</v>
      </c>
      <c r="G113" s="136">
        <v>1</v>
      </c>
      <c r="H113" s="137"/>
      <c r="I113" s="137"/>
      <c r="J113" s="138"/>
      <c r="K113" s="133"/>
      <c r="L113" s="134"/>
      <c r="M113" s="135"/>
      <c r="N113" s="135"/>
      <c r="O113" s="103"/>
    </row>
    <row r="114" spans="1:15" ht="12.75">
      <c r="A114" s="1"/>
      <c r="B114" s="1"/>
      <c r="C114" s="1"/>
      <c r="D114" s="1"/>
      <c r="E114" s="10"/>
      <c r="F114" s="10"/>
      <c r="G114" s="139" t="s">
        <v>55</v>
      </c>
      <c r="H114" s="140"/>
      <c r="I114" s="140"/>
      <c r="J114" s="140"/>
      <c r="K114" s="141">
        <f>AVERAGE(G116:J164)</f>
        <v>0.8979591836734694</v>
      </c>
      <c r="L114" s="142"/>
      <c r="M114" s="145">
        <v>0.35</v>
      </c>
      <c r="N114" s="147">
        <f>IF(K114&lt;1,3,IF(К23=1,1,IF(К23&gt;1,0)))</f>
        <v>3</v>
      </c>
      <c r="O114" s="103"/>
    </row>
    <row r="115" spans="1:15" ht="12.75">
      <c r="A115" s="1"/>
      <c r="B115" s="1"/>
      <c r="C115" s="1" t="s">
        <v>60</v>
      </c>
      <c r="D115" s="1"/>
      <c r="E115" s="13"/>
      <c r="F115" s="13"/>
      <c r="G115" s="149">
        <f>AVERAGE(G134:J164)</f>
        <v>1</v>
      </c>
      <c r="H115" s="150"/>
      <c r="I115" s="150"/>
      <c r="J115" s="151"/>
      <c r="K115" s="143"/>
      <c r="L115" s="144"/>
      <c r="M115" s="146"/>
      <c r="N115" s="148"/>
      <c r="O115" s="103"/>
    </row>
    <row r="116" spans="1:15" ht="12.75">
      <c r="A116" s="1"/>
      <c r="B116" s="1"/>
      <c r="C116" s="1">
        <v>1</v>
      </c>
      <c r="D116" s="1"/>
      <c r="E116" s="13"/>
      <c r="F116" s="13"/>
      <c r="G116" s="149">
        <f>SUM(G59/G5)</f>
        <v>1</v>
      </c>
      <c r="H116" s="150"/>
      <c r="I116" s="150"/>
      <c r="J116" s="151"/>
      <c r="K116" s="143"/>
      <c r="L116" s="144"/>
      <c r="M116" s="146"/>
      <c r="N116" s="148"/>
      <c r="O116" s="103"/>
    </row>
    <row r="117" spans="1:15" ht="12.75">
      <c r="A117" s="1"/>
      <c r="B117" s="1"/>
      <c r="C117" s="1">
        <f>SUM(C116+1)</f>
        <v>2</v>
      </c>
      <c r="D117" s="1"/>
      <c r="E117" s="13"/>
      <c r="F117" s="13"/>
      <c r="G117" s="149">
        <v>0</v>
      </c>
      <c r="H117" s="150"/>
      <c r="I117" s="150"/>
      <c r="J117" s="151"/>
      <c r="K117" s="143"/>
      <c r="L117" s="144"/>
      <c r="M117" s="146"/>
      <c r="N117" s="148"/>
      <c r="O117" s="103"/>
    </row>
    <row r="118" spans="1:15" ht="12.75">
      <c r="A118" s="1"/>
      <c r="B118" s="1"/>
      <c r="C118" s="1">
        <f aca="true" t="shared" si="4" ref="C118:C164">SUM(C117+1)</f>
        <v>3</v>
      </c>
      <c r="D118" s="1"/>
      <c r="E118" s="13"/>
      <c r="F118" s="13"/>
      <c r="G118" s="149">
        <v>0</v>
      </c>
      <c r="H118" s="150"/>
      <c r="I118" s="150"/>
      <c r="J118" s="151"/>
      <c r="K118" s="143"/>
      <c r="L118" s="144"/>
      <c r="M118" s="146"/>
      <c r="N118" s="148"/>
      <c r="O118" s="103"/>
    </row>
    <row r="119" spans="1:15" ht="12.75">
      <c r="A119" s="1"/>
      <c r="B119" s="1"/>
      <c r="C119" s="1">
        <f t="shared" si="4"/>
        <v>4</v>
      </c>
      <c r="D119" s="1"/>
      <c r="E119" s="13"/>
      <c r="F119" s="13"/>
      <c r="G119" s="149">
        <v>0</v>
      </c>
      <c r="H119" s="150"/>
      <c r="I119" s="150"/>
      <c r="J119" s="151"/>
      <c r="K119" s="143"/>
      <c r="L119" s="144"/>
      <c r="M119" s="146"/>
      <c r="N119" s="148"/>
      <c r="O119" s="103"/>
    </row>
    <row r="120" spans="1:15" ht="12.75">
      <c r="A120" s="1"/>
      <c r="B120" s="1"/>
      <c r="C120" s="1">
        <f t="shared" si="4"/>
        <v>5</v>
      </c>
      <c r="D120" s="1"/>
      <c r="E120" s="13"/>
      <c r="F120" s="10"/>
      <c r="G120" s="149">
        <f aca="true" t="shared" si="5" ref="G120:G164">SUM(G63/G9)</f>
        <v>1</v>
      </c>
      <c r="H120" s="150"/>
      <c r="I120" s="150"/>
      <c r="J120" s="151"/>
      <c r="K120" s="143"/>
      <c r="L120" s="144"/>
      <c r="M120" s="146"/>
      <c r="N120" s="148"/>
      <c r="O120" s="103"/>
    </row>
    <row r="121" spans="1:15" ht="12.75">
      <c r="A121" s="1"/>
      <c r="B121" s="1"/>
      <c r="C121" s="1">
        <f t="shared" si="4"/>
        <v>6</v>
      </c>
      <c r="D121" s="1"/>
      <c r="E121" s="13"/>
      <c r="F121" s="13"/>
      <c r="G121" s="149">
        <v>0</v>
      </c>
      <c r="H121" s="150"/>
      <c r="I121" s="150"/>
      <c r="J121" s="151"/>
      <c r="K121" s="143"/>
      <c r="L121" s="144"/>
      <c r="M121" s="146"/>
      <c r="N121" s="148"/>
      <c r="O121" s="103"/>
    </row>
    <row r="122" spans="1:15" ht="12.75">
      <c r="A122" s="1"/>
      <c r="B122" s="1"/>
      <c r="C122" s="1">
        <f t="shared" si="4"/>
        <v>7</v>
      </c>
      <c r="D122" s="1"/>
      <c r="E122" s="13"/>
      <c r="F122" s="13"/>
      <c r="G122" s="149">
        <f t="shared" si="5"/>
        <v>1</v>
      </c>
      <c r="H122" s="150"/>
      <c r="I122" s="150"/>
      <c r="J122" s="151"/>
      <c r="K122" s="143"/>
      <c r="L122" s="144"/>
      <c r="M122" s="146"/>
      <c r="N122" s="148"/>
      <c r="O122" s="103"/>
    </row>
    <row r="123" spans="1:15" ht="12.75">
      <c r="A123" s="1"/>
      <c r="B123" s="1"/>
      <c r="C123" s="1">
        <f t="shared" si="4"/>
        <v>8</v>
      </c>
      <c r="D123" s="1"/>
      <c r="E123" s="13"/>
      <c r="F123" s="13"/>
      <c r="G123" s="149">
        <f t="shared" si="5"/>
        <v>1</v>
      </c>
      <c r="H123" s="150"/>
      <c r="I123" s="150"/>
      <c r="J123" s="151"/>
      <c r="K123" s="143"/>
      <c r="L123" s="144"/>
      <c r="M123" s="146"/>
      <c r="N123" s="148"/>
      <c r="O123" s="103"/>
    </row>
    <row r="124" spans="1:15" ht="12.75">
      <c r="A124" s="1"/>
      <c r="B124" s="1"/>
      <c r="C124" s="1">
        <f t="shared" si="4"/>
        <v>9</v>
      </c>
      <c r="D124" s="1"/>
      <c r="E124" s="13"/>
      <c r="F124" s="13"/>
      <c r="G124" s="149">
        <f t="shared" si="5"/>
        <v>1</v>
      </c>
      <c r="H124" s="150"/>
      <c r="I124" s="150"/>
      <c r="J124" s="151"/>
      <c r="K124" s="143"/>
      <c r="L124" s="144"/>
      <c r="M124" s="146"/>
      <c r="N124" s="148"/>
      <c r="O124" s="103"/>
    </row>
    <row r="125" spans="1:15" ht="12.75">
      <c r="A125" s="1"/>
      <c r="B125" s="1"/>
      <c r="C125" s="1">
        <f t="shared" si="4"/>
        <v>10</v>
      </c>
      <c r="D125" s="1"/>
      <c r="E125" s="13"/>
      <c r="F125" s="13"/>
      <c r="G125" s="149">
        <f t="shared" si="5"/>
        <v>1</v>
      </c>
      <c r="H125" s="150"/>
      <c r="I125" s="150"/>
      <c r="J125" s="151"/>
      <c r="K125" s="143"/>
      <c r="L125" s="144"/>
      <c r="M125" s="146"/>
      <c r="N125" s="148"/>
      <c r="O125" s="103"/>
    </row>
    <row r="126" spans="1:15" ht="12.75">
      <c r="A126" s="1"/>
      <c r="B126" s="1"/>
      <c r="C126" s="1">
        <f t="shared" si="4"/>
        <v>11</v>
      </c>
      <c r="D126" s="1"/>
      <c r="E126" s="13"/>
      <c r="F126" s="10"/>
      <c r="G126" s="149">
        <f t="shared" si="5"/>
        <v>1</v>
      </c>
      <c r="H126" s="150"/>
      <c r="I126" s="150"/>
      <c r="J126" s="151"/>
      <c r="K126" s="143"/>
      <c r="L126" s="144"/>
      <c r="M126" s="146"/>
      <c r="N126" s="148"/>
      <c r="O126" s="103"/>
    </row>
    <row r="127" spans="1:15" ht="12.75">
      <c r="A127" s="1"/>
      <c r="B127" s="1"/>
      <c r="C127" s="1">
        <f t="shared" si="4"/>
        <v>12</v>
      </c>
      <c r="D127" s="1"/>
      <c r="E127" s="13"/>
      <c r="F127" s="13"/>
      <c r="G127" s="149">
        <f t="shared" si="5"/>
        <v>1</v>
      </c>
      <c r="H127" s="150"/>
      <c r="I127" s="150"/>
      <c r="J127" s="151"/>
      <c r="K127" s="143"/>
      <c r="L127" s="144"/>
      <c r="M127" s="146"/>
      <c r="N127" s="148"/>
      <c r="O127" s="103"/>
    </row>
    <row r="128" spans="1:15" ht="12.75">
      <c r="A128" s="1"/>
      <c r="B128" s="1"/>
      <c r="C128" s="1">
        <f t="shared" si="4"/>
        <v>13</v>
      </c>
      <c r="D128" s="1"/>
      <c r="E128" s="13"/>
      <c r="F128" s="13"/>
      <c r="G128" s="149">
        <f t="shared" si="5"/>
        <v>1</v>
      </c>
      <c r="H128" s="150"/>
      <c r="I128" s="150"/>
      <c r="J128" s="151"/>
      <c r="K128" s="143"/>
      <c r="L128" s="144"/>
      <c r="M128" s="146"/>
      <c r="N128" s="148"/>
      <c r="O128" s="103"/>
    </row>
    <row r="129" spans="1:15" ht="12.75">
      <c r="A129" s="1"/>
      <c r="B129" s="1"/>
      <c r="C129" s="1">
        <f t="shared" si="4"/>
        <v>14</v>
      </c>
      <c r="D129" s="1"/>
      <c r="E129" s="13"/>
      <c r="F129" s="13"/>
      <c r="G129" s="149">
        <f t="shared" si="5"/>
        <v>1</v>
      </c>
      <c r="H129" s="150"/>
      <c r="I129" s="150"/>
      <c r="J129" s="151"/>
      <c r="K129" s="143"/>
      <c r="L129" s="144"/>
      <c r="M129" s="146"/>
      <c r="N129" s="148"/>
      <c r="O129" s="103"/>
    </row>
    <row r="130" spans="1:15" ht="12.75">
      <c r="A130" s="1"/>
      <c r="B130" s="1"/>
      <c r="C130" s="1">
        <f t="shared" si="4"/>
        <v>15</v>
      </c>
      <c r="D130" s="1"/>
      <c r="E130" s="13"/>
      <c r="F130" s="13"/>
      <c r="G130" s="149">
        <f t="shared" si="5"/>
        <v>1</v>
      </c>
      <c r="H130" s="150"/>
      <c r="I130" s="150"/>
      <c r="J130" s="151"/>
      <c r="K130" s="143"/>
      <c r="L130" s="144"/>
      <c r="M130" s="146"/>
      <c r="N130" s="148"/>
      <c r="O130" s="103"/>
    </row>
    <row r="131" spans="1:15" ht="12.75">
      <c r="A131" s="1"/>
      <c r="B131" s="1"/>
      <c r="C131" s="1">
        <f t="shared" si="4"/>
        <v>16</v>
      </c>
      <c r="D131" s="1"/>
      <c r="E131" s="13"/>
      <c r="F131" s="10"/>
      <c r="G131" s="149">
        <v>0</v>
      </c>
      <c r="H131" s="150"/>
      <c r="I131" s="150"/>
      <c r="J131" s="151"/>
      <c r="K131" s="143"/>
      <c r="L131" s="144"/>
      <c r="M131" s="146"/>
      <c r="N131" s="148"/>
      <c r="O131" s="103"/>
    </row>
    <row r="132" spans="1:15" ht="12.75">
      <c r="A132" s="1"/>
      <c r="B132" s="1"/>
      <c r="C132" s="1">
        <f t="shared" si="4"/>
        <v>17</v>
      </c>
      <c r="D132" s="1"/>
      <c r="E132" s="13"/>
      <c r="F132" s="13"/>
      <c r="G132" s="149">
        <f t="shared" si="5"/>
        <v>1</v>
      </c>
      <c r="H132" s="150"/>
      <c r="I132" s="150"/>
      <c r="J132" s="151"/>
      <c r="K132" s="143"/>
      <c r="L132" s="144"/>
      <c r="M132" s="146"/>
      <c r="N132" s="148"/>
      <c r="O132" s="103"/>
    </row>
    <row r="133" spans="1:15" ht="12.75">
      <c r="A133" s="1"/>
      <c r="B133" s="1"/>
      <c r="C133" s="1">
        <f t="shared" si="4"/>
        <v>18</v>
      </c>
      <c r="D133" s="1"/>
      <c r="E133" s="13"/>
      <c r="F133" s="13"/>
      <c r="G133" s="149">
        <f t="shared" si="5"/>
        <v>1</v>
      </c>
      <c r="H133" s="150"/>
      <c r="I133" s="150"/>
      <c r="J133" s="151"/>
      <c r="K133" s="143"/>
      <c r="L133" s="144"/>
      <c r="M133" s="146"/>
      <c r="N133" s="148"/>
      <c r="O133" s="103"/>
    </row>
    <row r="134" spans="1:15" ht="12.75">
      <c r="A134" s="1"/>
      <c r="B134" s="1"/>
      <c r="C134" s="1">
        <f t="shared" si="4"/>
        <v>19</v>
      </c>
      <c r="D134" s="1"/>
      <c r="E134" s="13"/>
      <c r="F134" s="13"/>
      <c r="G134" s="149">
        <f t="shared" si="5"/>
        <v>1</v>
      </c>
      <c r="H134" s="150"/>
      <c r="I134" s="150"/>
      <c r="J134" s="151"/>
      <c r="K134" s="143"/>
      <c r="L134" s="144"/>
      <c r="M134" s="146"/>
      <c r="N134" s="148"/>
      <c r="O134" s="103"/>
    </row>
    <row r="135" spans="1:15" ht="12.75">
      <c r="A135" s="1"/>
      <c r="B135" s="1"/>
      <c r="C135" s="1">
        <f t="shared" si="4"/>
        <v>20</v>
      </c>
      <c r="D135" s="1"/>
      <c r="E135" s="13"/>
      <c r="F135" s="13"/>
      <c r="G135" s="149">
        <f t="shared" si="5"/>
        <v>1</v>
      </c>
      <c r="H135" s="150"/>
      <c r="I135" s="150"/>
      <c r="J135" s="151"/>
      <c r="K135" s="143"/>
      <c r="L135" s="144"/>
      <c r="M135" s="146"/>
      <c r="N135" s="148"/>
      <c r="O135" s="103"/>
    </row>
    <row r="136" spans="1:15" ht="12.75">
      <c r="A136" s="1"/>
      <c r="B136" s="1"/>
      <c r="C136" s="1">
        <f t="shared" si="4"/>
        <v>21</v>
      </c>
      <c r="D136" s="1"/>
      <c r="E136" s="13"/>
      <c r="F136" s="13"/>
      <c r="G136" s="149">
        <f t="shared" si="5"/>
        <v>1</v>
      </c>
      <c r="H136" s="150"/>
      <c r="I136" s="150"/>
      <c r="J136" s="151"/>
      <c r="K136" s="143"/>
      <c r="L136" s="144"/>
      <c r="M136" s="146"/>
      <c r="N136" s="148"/>
      <c r="O136" s="103"/>
    </row>
    <row r="137" spans="1:15" ht="12.75">
      <c r="A137" s="1"/>
      <c r="B137" s="1"/>
      <c r="C137" s="1">
        <f t="shared" si="4"/>
        <v>22</v>
      </c>
      <c r="D137" s="1"/>
      <c r="E137" s="13"/>
      <c r="F137" s="13"/>
      <c r="G137" s="149">
        <f t="shared" si="5"/>
        <v>1</v>
      </c>
      <c r="H137" s="150"/>
      <c r="I137" s="150"/>
      <c r="J137" s="151"/>
      <c r="K137" s="143"/>
      <c r="L137" s="144"/>
      <c r="M137" s="146"/>
      <c r="N137" s="148"/>
      <c r="O137" s="103"/>
    </row>
    <row r="138" spans="1:15" ht="12.75">
      <c r="A138" s="1"/>
      <c r="B138" s="1"/>
      <c r="C138" s="1">
        <f t="shared" si="4"/>
        <v>23</v>
      </c>
      <c r="D138" s="1"/>
      <c r="E138" s="13"/>
      <c r="F138" s="10"/>
      <c r="G138" s="149">
        <f t="shared" si="5"/>
        <v>1</v>
      </c>
      <c r="H138" s="150"/>
      <c r="I138" s="150"/>
      <c r="J138" s="151"/>
      <c r="K138" s="143"/>
      <c r="L138" s="144"/>
      <c r="M138" s="146"/>
      <c r="N138" s="148"/>
      <c r="O138" s="103"/>
    </row>
    <row r="139" spans="1:15" ht="12.75">
      <c r="A139" s="1"/>
      <c r="B139" s="1"/>
      <c r="C139" s="1">
        <f t="shared" si="4"/>
        <v>24</v>
      </c>
      <c r="D139" s="1"/>
      <c r="E139" s="13"/>
      <c r="F139" s="13"/>
      <c r="G139" s="149">
        <f t="shared" si="5"/>
        <v>1</v>
      </c>
      <c r="H139" s="150"/>
      <c r="I139" s="150"/>
      <c r="J139" s="151"/>
      <c r="K139" s="143"/>
      <c r="L139" s="144"/>
      <c r="M139" s="146"/>
      <c r="N139" s="148"/>
      <c r="O139" s="103"/>
    </row>
    <row r="140" spans="1:15" ht="12.75">
      <c r="A140" s="1"/>
      <c r="B140" s="1"/>
      <c r="C140" s="1">
        <f t="shared" si="4"/>
        <v>25</v>
      </c>
      <c r="D140" s="1"/>
      <c r="E140" s="13"/>
      <c r="F140" s="13"/>
      <c r="G140" s="149">
        <f t="shared" si="5"/>
        <v>1</v>
      </c>
      <c r="H140" s="150"/>
      <c r="I140" s="150"/>
      <c r="J140" s="151"/>
      <c r="K140" s="143"/>
      <c r="L140" s="144"/>
      <c r="M140" s="146"/>
      <c r="N140" s="148"/>
      <c r="O140" s="103"/>
    </row>
    <row r="141" spans="1:15" ht="12.75">
      <c r="A141" s="1"/>
      <c r="B141" s="1"/>
      <c r="C141" s="1">
        <f t="shared" si="4"/>
        <v>26</v>
      </c>
      <c r="D141" s="1"/>
      <c r="E141" s="13"/>
      <c r="F141" s="13"/>
      <c r="G141" s="149">
        <f t="shared" si="5"/>
        <v>1</v>
      </c>
      <c r="H141" s="150"/>
      <c r="I141" s="150"/>
      <c r="J141" s="151"/>
      <c r="K141" s="143"/>
      <c r="L141" s="144"/>
      <c r="M141" s="146"/>
      <c r="N141" s="148"/>
      <c r="O141" s="103"/>
    </row>
    <row r="142" spans="1:15" ht="12.75">
      <c r="A142" s="1"/>
      <c r="B142" s="1"/>
      <c r="C142" s="1">
        <f t="shared" si="4"/>
        <v>27</v>
      </c>
      <c r="D142" s="1"/>
      <c r="E142" s="13"/>
      <c r="F142" s="13"/>
      <c r="G142" s="149">
        <f t="shared" si="5"/>
        <v>1</v>
      </c>
      <c r="H142" s="150"/>
      <c r="I142" s="150"/>
      <c r="J142" s="151"/>
      <c r="K142" s="143"/>
      <c r="L142" s="144"/>
      <c r="M142" s="146"/>
      <c r="N142" s="148"/>
      <c r="O142" s="103"/>
    </row>
    <row r="143" spans="1:15" ht="12.75">
      <c r="A143" s="1"/>
      <c r="B143" s="1"/>
      <c r="C143" s="1">
        <f t="shared" si="4"/>
        <v>28</v>
      </c>
      <c r="D143" s="1"/>
      <c r="E143" s="13"/>
      <c r="F143" s="13"/>
      <c r="G143" s="149">
        <f t="shared" si="5"/>
        <v>1</v>
      </c>
      <c r="H143" s="150"/>
      <c r="I143" s="150"/>
      <c r="J143" s="151"/>
      <c r="K143" s="143"/>
      <c r="L143" s="144"/>
      <c r="M143" s="146"/>
      <c r="N143" s="148"/>
      <c r="O143" s="103"/>
    </row>
    <row r="144" spans="1:15" ht="12.75">
      <c r="A144" s="1"/>
      <c r="B144" s="1"/>
      <c r="C144" s="1">
        <f t="shared" si="4"/>
        <v>29</v>
      </c>
      <c r="D144" s="1"/>
      <c r="E144" s="13"/>
      <c r="F144" s="10"/>
      <c r="G144" s="149">
        <f t="shared" si="5"/>
        <v>1</v>
      </c>
      <c r="H144" s="150"/>
      <c r="I144" s="150"/>
      <c r="J144" s="151"/>
      <c r="K144" s="143"/>
      <c r="L144" s="144"/>
      <c r="M144" s="146"/>
      <c r="N144" s="148"/>
      <c r="O144" s="103"/>
    </row>
    <row r="145" spans="1:15" ht="12.75">
      <c r="A145" s="1"/>
      <c r="B145" s="1"/>
      <c r="C145" s="1">
        <f t="shared" si="4"/>
        <v>30</v>
      </c>
      <c r="D145" s="1"/>
      <c r="E145" s="13"/>
      <c r="F145" s="13"/>
      <c r="G145" s="149">
        <f t="shared" si="5"/>
        <v>1</v>
      </c>
      <c r="H145" s="150"/>
      <c r="I145" s="150"/>
      <c r="J145" s="151"/>
      <c r="K145" s="143"/>
      <c r="L145" s="144"/>
      <c r="M145" s="146"/>
      <c r="N145" s="148"/>
      <c r="O145" s="103"/>
    </row>
    <row r="146" spans="1:15" ht="12.75">
      <c r="A146" s="1"/>
      <c r="B146" s="1"/>
      <c r="C146" s="1">
        <f t="shared" si="4"/>
        <v>31</v>
      </c>
      <c r="D146" s="1"/>
      <c r="E146" s="13"/>
      <c r="F146" s="13"/>
      <c r="G146" s="149">
        <f t="shared" si="5"/>
        <v>1</v>
      </c>
      <c r="H146" s="150"/>
      <c r="I146" s="150"/>
      <c r="J146" s="151"/>
      <c r="K146" s="143"/>
      <c r="L146" s="144"/>
      <c r="M146" s="146"/>
      <c r="N146" s="148"/>
      <c r="O146" s="103"/>
    </row>
    <row r="147" spans="1:15" ht="12.75">
      <c r="A147" s="1"/>
      <c r="B147" s="1"/>
      <c r="C147" s="1">
        <f t="shared" si="4"/>
        <v>32</v>
      </c>
      <c r="D147" s="1"/>
      <c r="E147" s="13"/>
      <c r="F147" s="13"/>
      <c r="G147" s="149">
        <f t="shared" si="5"/>
        <v>1</v>
      </c>
      <c r="H147" s="150"/>
      <c r="I147" s="150"/>
      <c r="J147" s="151"/>
      <c r="K147" s="143"/>
      <c r="L147" s="144"/>
      <c r="M147" s="146"/>
      <c r="N147" s="148"/>
      <c r="O147" s="103"/>
    </row>
    <row r="148" spans="1:15" ht="12.75">
      <c r="A148" s="1"/>
      <c r="B148" s="1"/>
      <c r="C148" s="1">
        <f t="shared" si="4"/>
        <v>33</v>
      </c>
      <c r="D148" s="1"/>
      <c r="E148" s="13"/>
      <c r="F148" s="13"/>
      <c r="G148" s="149">
        <f t="shared" si="5"/>
        <v>1</v>
      </c>
      <c r="H148" s="150"/>
      <c r="I148" s="150"/>
      <c r="J148" s="151"/>
      <c r="K148" s="143"/>
      <c r="L148" s="144"/>
      <c r="M148" s="146"/>
      <c r="N148" s="148"/>
      <c r="O148" s="103"/>
    </row>
    <row r="149" spans="1:15" ht="12.75">
      <c r="A149" s="1"/>
      <c r="B149" s="1"/>
      <c r="C149" s="1">
        <f t="shared" si="4"/>
        <v>34</v>
      </c>
      <c r="D149" s="1"/>
      <c r="E149" s="13"/>
      <c r="F149" s="10"/>
      <c r="G149" s="149">
        <f t="shared" si="5"/>
        <v>1</v>
      </c>
      <c r="H149" s="150"/>
      <c r="I149" s="150"/>
      <c r="J149" s="151"/>
      <c r="K149" s="143"/>
      <c r="L149" s="144"/>
      <c r="M149" s="146"/>
      <c r="N149" s="148"/>
      <c r="O149" s="103"/>
    </row>
    <row r="150" spans="1:15" ht="12.75">
      <c r="A150" s="1"/>
      <c r="B150" s="1"/>
      <c r="C150" s="1">
        <f t="shared" si="4"/>
        <v>35</v>
      </c>
      <c r="D150" s="1"/>
      <c r="E150" s="13"/>
      <c r="F150" s="13"/>
      <c r="G150" s="149">
        <f t="shared" si="5"/>
        <v>1</v>
      </c>
      <c r="H150" s="150"/>
      <c r="I150" s="150"/>
      <c r="J150" s="151"/>
      <c r="K150" s="143"/>
      <c r="L150" s="144"/>
      <c r="M150" s="146"/>
      <c r="N150" s="148"/>
      <c r="O150" s="103"/>
    </row>
    <row r="151" spans="1:15" ht="12.75">
      <c r="A151" s="1"/>
      <c r="B151" s="1"/>
      <c r="C151" s="1">
        <f t="shared" si="4"/>
        <v>36</v>
      </c>
      <c r="D151" s="1"/>
      <c r="E151" s="13"/>
      <c r="F151" s="13"/>
      <c r="G151" s="149">
        <f t="shared" si="5"/>
        <v>1</v>
      </c>
      <c r="H151" s="150"/>
      <c r="I151" s="150"/>
      <c r="J151" s="151"/>
      <c r="K151" s="143"/>
      <c r="L151" s="144"/>
      <c r="M151" s="146"/>
      <c r="N151" s="148"/>
      <c r="O151" s="103"/>
    </row>
    <row r="152" spans="1:15" ht="12.75">
      <c r="A152" s="1"/>
      <c r="B152" s="1"/>
      <c r="C152" s="1">
        <f t="shared" si="4"/>
        <v>37</v>
      </c>
      <c r="D152" s="1"/>
      <c r="E152" s="13"/>
      <c r="F152" s="13"/>
      <c r="G152" s="149">
        <f t="shared" si="5"/>
        <v>1</v>
      </c>
      <c r="H152" s="150"/>
      <c r="I152" s="150"/>
      <c r="J152" s="151"/>
      <c r="K152" s="143"/>
      <c r="L152" s="144"/>
      <c r="M152" s="146"/>
      <c r="N152" s="148"/>
      <c r="O152" s="103"/>
    </row>
    <row r="153" spans="1:15" ht="12.75">
      <c r="A153" s="1"/>
      <c r="B153" s="1"/>
      <c r="C153" s="1">
        <f t="shared" si="4"/>
        <v>38</v>
      </c>
      <c r="D153" s="1"/>
      <c r="E153" s="13"/>
      <c r="F153" s="10"/>
      <c r="G153" s="149">
        <f t="shared" si="5"/>
        <v>1</v>
      </c>
      <c r="H153" s="150"/>
      <c r="I153" s="150"/>
      <c r="J153" s="151"/>
      <c r="K153" s="143"/>
      <c r="L153" s="144"/>
      <c r="M153" s="146"/>
      <c r="N153" s="148"/>
      <c r="O153" s="103"/>
    </row>
    <row r="154" spans="1:15" ht="12.75">
      <c r="A154" s="1"/>
      <c r="B154" s="1"/>
      <c r="C154" s="1">
        <f t="shared" si="4"/>
        <v>39</v>
      </c>
      <c r="D154" s="1"/>
      <c r="E154" s="13"/>
      <c r="F154" s="13"/>
      <c r="G154" s="149">
        <f t="shared" si="5"/>
        <v>1</v>
      </c>
      <c r="H154" s="150"/>
      <c r="I154" s="150"/>
      <c r="J154" s="151"/>
      <c r="K154" s="143"/>
      <c r="L154" s="144"/>
      <c r="M154" s="146"/>
      <c r="N154" s="148"/>
      <c r="O154" s="103"/>
    </row>
    <row r="155" spans="1:15" ht="12.75">
      <c r="A155" s="1"/>
      <c r="B155" s="1"/>
      <c r="C155" s="1">
        <f t="shared" si="4"/>
        <v>40</v>
      </c>
      <c r="D155" s="1"/>
      <c r="E155" s="13"/>
      <c r="F155" s="13"/>
      <c r="G155" s="149">
        <f t="shared" si="5"/>
        <v>1</v>
      </c>
      <c r="H155" s="150"/>
      <c r="I155" s="150"/>
      <c r="J155" s="151"/>
      <c r="K155" s="143"/>
      <c r="L155" s="144"/>
      <c r="M155" s="146"/>
      <c r="N155" s="148"/>
      <c r="O155" s="103"/>
    </row>
    <row r="156" spans="1:15" ht="12.75">
      <c r="A156" s="1"/>
      <c r="B156" s="1"/>
      <c r="C156" s="1">
        <f t="shared" si="4"/>
        <v>41</v>
      </c>
      <c r="D156" s="1"/>
      <c r="E156" s="13"/>
      <c r="F156" s="13"/>
      <c r="G156" s="149">
        <f t="shared" si="5"/>
        <v>1</v>
      </c>
      <c r="H156" s="150"/>
      <c r="I156" s="150"/>
      <c r="J156" s="151"/>
      <c r="K156" s="143"/>
      <c r="L156" s="144"/>
      <c r="M156" s="146"/>
      <c r="N156" s="148"/>
      <c r="O156" s="103"/>
    </row>
    <row r="157" spans="1:15" ht="12.75">
      <c r="A157" s="1"/>
      <c r="B157" s="1"/>
      <c r="C157" s="1">
        <f t="shared" si="4"/>
        <v>42</v>
      </c>
      <c r="D157" s="1"/>
      <c r="E157" s="13"/>
      <c r="F157" s="13"/>
      <c r="G157" s="149">
        <f t="shared" si="5"/>
        <v>1</v>
      </c>
      <c r="H157" s="150"/>
      <c r="I157" s="150"/>
      <c r="J157" s="151"/>
      <c r="K157" s="143"/>
      <c r="L157" s="144"/>
      <c r="M157" s="146"/>
      <c r="N157" s="148"/>
      <c r="O157" s="103"/>
    </row>
    <row r="158" spans="1:15" ht="12.75">
      <c r="A158" s="1"/>
      <c r="B158" s="1"/>
      <c r="C158" s="1">
        <f t="shared" si="4"/>
        <v>43</v>
      </c>
      <c r="D158" s="1"/>
      <c r="E158" s="13"/>
      <c r="F158" s="13"/>
      <c r="G158" s="149">
        <f t="shared" si="5"/>
        <v>1</v>
      </c>
      <c r="H158" s="150"/>
      <c r="I158" s="150"/>
      <c r="J158" s="151"/>
      <c r="K158" s="143"/>
      <c r="L158" s="144"/>
      <c r="M158" s="146"/>
      <c r="N158" s="148"/>
      <c r="O158" s="103"/>
    </row>
    <row r="159" spans="1:15" ht="12.75">
      <c r="A159" s="1"/>
      <c r="B159" s="1"/>
      <c r="C159" s="1">
        <f t="shared" si="4"/>
        <v>44</v>
      </c>
      <c r="D159" s="1"/>
      <c r="E159" s="13"/>
      <c r="F159" s="10"/>
      <c r="G159" s="149">
        <f t="shared" si="5"/>
        <v>1</v>
      </c>
      <c r="H159" s="150"/>
      <c r="I159" s="150"/>
      <c r="J159" s="151"/>
      <c r="K159" s="143"/>
      <c r="L159" s="144"/>
      <c r="M159" s="146"/>
      <c r="N159" s="148"/>
      <c r="O159" s="103"/>
    </row>
    <row r="160" spans="1:15" ht="12.75">
      <c r="A160" s="1"/>
      <c r="B160" s="1"/>
      <c r="C160" s="1">
        <f t="shared" si="4"/>
        <v>45</v>
      </c>
      <c r="D160" s="1"/>
      <c r="E160" s="13"/>
      <c r="F160" s="13"/>
      <c r="G160" s="149">
        <f t="shared" si="5"/>
        <v>1</v>
      </c>
      <c r="H160" s="150"/>
      <c r="I160" s="150"/>
      <c r="J160" s="151"/>
      <c r="K160" s="143"/>
      <c r="L160" s="144"/>
      <c r="M160" s="146"/>
      <c r="N160" s="148"/>
      <c r="O160" s="103"/>
    </row>
    <row r="161" spans="1:15" ht="12.75">
      <c r="A161" s="1"/>
      <c r="B161" s="1"/>
      <c r="C161" s="1">
        <f t="shared" si="4"/>
        <v>46</v>
      </c>
      <c r="D161" s="1"/>
      <c r="E161" s="13"/>
      <c r="F161" s="13"/>
      <c r="G161" s="149">
        <f t="shared" si="5"/>
        <v>1</v>
      </c>
      <c r="H161" s="150"/>
      <c r="I161" s="150"/>
      <c r="J161" s="151"/>
      <c r="K161" s="143"/>
      <c r="L161" s="144"/>
      <c r="M161" s="146"/>
      <c r="N161" s="148"/>
      <c r="O161" s="103"/>
    </row>
    <row r="162" spans="1:15" ht="12.75">
      <c r="A162" s="1"/>
      <c r="B162" s="1"/>
      <c r="C162" s="1">
        <f t="shared" si="4"/>
        <v>47</v>
      </c>
      <c r="D162" s="1"/>
      <c r="E162" s="13"/>
      <c r="F162" s="13"/>
      <c r="G162" s="149">
        <f t="shared" si="5"/>
        <v>1</v>
      </c>
      <c r="H162" s="150"/>
      <c r="I162" s="150"/>
      <c r="J162" s="151"/>
      <c r="K162" s="143"/>
      <c r="L162" s="144"/>
      <c r="M162" s="146"/>
      <c r="N162" s="148"/>
      <c r="O162" s="103"/>
    </row>
    <row r="163" spans="1:15" ht="12.75">
      <c r="A163" s="1"/>
      <c r="B163" s="1"/>
      <c r="C163" s="1">
        <f t="shared" si="4"/>
        <v>48</v>
      </c>
      <c r="D163" s="1"/>
      <c r="E163" s="13"/>
      <c r="F163" s="13"/>
      <c r="G163" s="149">
        <f t="shared" si="5"/>
        <v>1</v>
      </c>
      <c r="H163" s="150"/>
      <c r="I163" s="150"/>
      <c r="J163" s="151"/>
      <c r="K163" s="143"/>
      <c r="L163" s="144"/>
      <c r="M163" s="146"/>
      <c r="N163" s="148"/>
      <c r="O163" s="103"/>
    </row>
    <row r="164" spans="1:15" ht="12.75">
      <c r="A164" s="1"/>
      <c r="B164" s="1"/>
      <c r="C164" s="1">
        <f t="shared" si="4"/>
        <v>49</v>
      </c>
      <c r="D164" s="1"/>
      <c r="E164" s="13"/>
      <c r="F164" s="10"/>
      <c r="G164" s="149">
        <f t="shared" si="5"/>
        <v>1</v>
      </c>
      <c r="H164" s="150"/>
      <c r="I164" s="150"/>
      <c r="J164" s="151"/>
      <c r="K164" s="154"/>
      <c r="L164" s="155"/>
      <c r="M164" s="156"/>
      <c r="N164" s="153"/>
      <c r="O164" s="152"/>
    </row>
  </sheetData>
  <mergeCells count="186">
    <mergeCell ref="A1:M1"/>
    <mergeCell ref="A2:A3"/>
    <mergeCell ref="B2:B3"/>
    <mergeCell ref="C2:C3"/>
    <mergeCell ref="D2:D3"/>
    <mergeCell ref="E2:F2"/>
    <mergeCell ref="G2:J2"/>
    <mergeCell ref="K2:L2"/>
    <mergeCell ref="G3:J3"/>
    <mergeCell ref="K3:L56"/>
    <mergeCell ref="M3:M56"/>
    <mergeCell ref="N3:N56"/>
    <mergeCell ref="O3:O164"/>
    <mergeCell ref="G43:J43"/>
    <mergeCell ref="G44:J44"/>
    <mergeCell ref="G48:J48"/>
    <mergeCell ref="G49:J49"/>
    <mergeCell ref="G50:J50"/>
    <mergeCell ref="G149:J149"/>
    <mergeCell ref="G52:J52"/>
    <mergeCell ref="G45:J45"/>
    <mergeCell ref="G46:J46"/>
    <mergeCell ref="G47:J47"/>
    <mergeCell ref="K57:L109"/>
    <mergeCell ref="G77:J77"/>
    <mergeCell ref="G78:J78"/>
    <mergeCell ref="G79:J79"/>
    <mergeCell ref="G89:J89"/>
    <mergeCell ref="G90:J90"/>
    <mergeCell ref="G91:J91"/>
    <mergeCell ref="M57:M109"/>
    <mergeCell ref="N57:N109"/>
    <mergeCell ref="G58:J58"/>
    <mergeCell ref="G99:J99"/>
    <mergeCell ref="G100:J100"/>
    <mergeCell ref="G101:J101"/>
    <mergeCell ref="G102:J102"/>
    <mergeCell ref="G103:J103"/>
    <mergeCell ref="G88:J88"/>
    <mergeCell ref="G76:J76"/>
    <mergeCell ref="G146:J146"/>
    <mergeCell ref="G147:J147"/>
    <mergeCell ref="G148:J148"/>
    <mergeCell ref="G57:J57"/>
    <mergeCell ref="G80:J80"/>
    <mergeCell ref="G81:J81"/>
    <mergeCell ref="G82:J82"/>
    <mergeCell ref="G83:J83"/>
    <mergeCell ref="G84:J84"/>
    <mergeCell ref="G87:J87"/>
    <mergeCell ref="G8:J8"/>
    <mergeCell ref="G9:J9"/>
    <mergeCell ref="G105:J105"/>
    <mergeCell ref="G106:J106"/>
    <mergeCell ref="G104:J104"/>
    <mergeCell ref="G53:J53"/>
    <mergeCell ref="G54:J54"/>
    <mergeCell ref="G55:J55"/>
    <mergeCell ref="G56:J56"/>
    <mergeCell ref="G51:J51"/>
    <mergeCell ref="G4:J4"/>
    <mergeCell ref="G5:J5"/>
    <mergeCell ref="G6:J6"/>
    <mergeCell ref="G7:J7"/>
    <mergeCell ref="K110:L111"/>
    <mergeCell ref="M110:M111"/>
    <mergeCell ref="N110:N111"/>
    <mergeCell ref="G111:J111"/>
    <mergeCell ref="K112:L113"/>
    <mergeCell ref="M112:M113"/>
    <mergeCell ref="N112:N113"/>
    <mergeCell ref="G113:J113"/>
    <mergeCell ref="K114:L164"/>
    <mergeCell ref="M114:M164"/>
    <mergeCell ref="N114:N164"/>
    <mergeCell ref="G115:J115"/>
    <mergeCell ref="G134:J134"/>
    <mergeCell ref="G150:J150"/>
    <mergeCell ref="G151:J151"/>
    <mergeCell ref="G152:J152"/>
    <mergeCell ref="G153:J153"/>
    <mergeCell ref="G145:J145"/>
    <mergeCell ref="G160:J160"/>
    <mergeCell ref="G161:J161"/>
    <mergeCell ref="G154:J154"/>
    <mergeCell ref="G155:J155"/>
    <mergeCell ref="G156:J156"/>
    <mergeCell ref="G157:J157"/>
    <mergeCell ref="G162:J162"/>
    <mergeCell ref="G163:J163"/>
    <mergeCell ref="G164:J164"/>
    <mergeCell ref="G34:J34"/>
    <mergeCell ref="G35:J35"/>
    <mergeCell ref="G36:J36"/>
    <mergeCell ref="G37:J37"/>
    <mergeCell ref="G38:J38"/>
    <mergeCell ref="G158:J158"/>
    <mergeCell ref="G159:J159"/>
    <mergeCell ref="G26:J26"/>
    <mergeCell ref="G39:J39"/>
    <mergeCell ref="G40:J40"/>
    <mergeCell ref="G41:J41"/>
    <mergeCell ref="G33:J33"/>
    <mergeCell ref="G27:J27"/>
    <mergeCell ref="G28:J28"/>
    <mergeCell ref="G29:J29"/>
    <mergeCell ref="G30:J30"/>
    <mergeCell ref="G31:J31"/>
    <mergeCell ref="G92:J92"/>
    <mergeCell ref="G93:J93"/>
    <mergeCell ref="G94:J94"/>
    <mergeCell ref="G95:J95"/>
    <mergeCell ref="G144:J144"/>
    <mergeCell ref="G114:J114"/>
    <mergeCell ref="G112:J112"/>
    <mergeCell ref="G110:J110"/>
    <mergeCell ref="G143:J143"/>
    <mergeCell ref="G135:J135"/>
    <mergeCell ref="G136:J136"/>
    <mergeCell ref="G137:J137"/>
    <mergeCell ref="G138:J138"/>
    <mergeCell ref="G108:J108"/>
    <mergeCell ref="G109:J109"/>
    <mergeCell ref="G107:J107"/>
    <mergeCell ref="G96:J96"/>
    <mergeCell ref="G97:J97"/>
    <mergeCell ref="G98:J98"/>
    <mergeCell ref="G85:J85"/>
    <mergeCell ref="G86:J86"/>
    <mergeCell ref="G141:J141"/>
    <mergeCell ref="G142:J142"/>
    <mergeCell ref="G128:J128"/>
    <mergeCell ref="G129:J129"/>
    <mergeCell ref="G130:J130"/>
    <mergeCell ref="G131:J131"/>
    <mergeCell ref="G132:J132"/>
    <mergeCell ref="G133:J133"/>
    <mergeCell ref="G14:J14"/>
    <mergeCell ref="G15:J15"/>
    <mergeCell ref="G16:J16"/>
    <mergeCell ref="G10:J10"/>
    <mergeCell ref="G11:J11"/>
    <mergeCell ref="G12:J12"/>
    <mergeCell ref="G13:J13"/>
    <mergeCell ref="G17:J17"/>
    <mergeCell ref="G18:J18"/>
    <mergeCell ref="G19:J19"/>
    <mergeCell ref="G20:J20"/>
    <mergeCell ref="G21:J21"/>
    <mergeCell ref="G59:J59"/>
    <mergeCell ref="G60:J60"/>
    <mergeCell ref="G61:J61"/>
    <mergeCell ref="G32:J32"/>
    <mergeCell ref="G42:J42"/>
    <mergeCell ref="G22:J22"/>
    <mergeCell ref="G23:J23"/>
    <mergeCell ref="G24:J24"/>
    <mergeCell ref="G25:J25"/>
    <mergeCell ref="G62:J62"/>
    <mergeCell ref="G63:J63"/>
    <mergeCell ref="G64:J64"/>
    <mergeCell ref="G140:J140"/>
    <mergeCell ref="G122:J122"/>
    <mergeCell ref="G123:J123"/>
    <mergeCell ref="G124:J124"/>
    <mergeCell ref="G125:J125"/>
    <mergeCell ref="G126:J126"/>
    <mergeCell ref="G127:J127"/>
    <mergeCell ref="G65:J65"/>
    <mergeCell ref="G66:J66"/>
    <mergeCell ref="G67:J67"/>
    <mergeCell ref="G139:J139"/>
    <mergeCell ref="G116:J116"/>
    <mergeCell ref="G117:J117"/>
    <mergeCell ref="G118:J118"/>
    <mergeCell ref="G119:J119"/>
    <mergeCell ref="G120:J120"/>
    <mergeCell ref="G121:J121"/>
    <mergeCell ref="G68:J68"/>
    <mergeCell ref="G69:J69"/>
    <mergeCell ref="G70:J70"/>
    <mergeCell ref="G71:J71"/>
    <mergeCell ref="G72:J72"/>
    <mergeCell ref="G73:J73"/>
    <mergeCell ref="G74:J74"/>
    <mergeCell ref="G75:J7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2014-06-24T07:02:49Z</dcterms:modified>
  <cp:category/>
  <cp:version/>
  <cp:contentType/>
  <cp:contentStatus/>
</cp:coreProperties>
</file>